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0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3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4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5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sman\OneDrive\Рабочий стол\ТНР диагностика\ТНР\"/>
    </mc:Choice>
  </mc:AlternateContent>
  <xr:revisionPtr revIDLastSave="0" documentId="8_{D270A4CE-167E-48AA-AD24-C57A70277109}" xr6:coauthVersionLast="45" xr6:coauthVersionMax="45" xr10:uidLastSave="{00000000-0000-0000-0000-000000000000}"/>
  <bookViews>
    <workbookView xWindow="-110" yWindow="-110" windowWidth="19420" windowHeight="10300" firstSheet="13" activeTab="25" xr2:uid="{00000000-000D-0000-FFFF-FFFF00000000}"/>
  </bookViews>
  <sheets>
    <sheet name="ТИТУЛ" sheetId="1" r:id="rId1"/>
    <sheet name="ОГЛАВЛЕНИЕ" sheetId="25" r:id="rId2"/>
    <sheet name="Список группы" sheetId="26" r:id="rId3"/>
    <sheet name="РР-1" sheetId="2" r:id="rId4"/>
    <sheet name="РР-2" sheetId="5" r:id="rId5"/>
    <sheet name="РР-3" sheetId="3" r:id="rId6"/>
    <sheet name="РР-4" sheetId="6" r:id="rId7"/>
    <sheet name="ИТОГ РР" sheetId="7" r:id="rId8"/>
    <sheet name="ПР-1" sheetId="8" r:id="rId9"/>
    <sheet name="ПР-2" sheetId="9" r:id="rId10"/>
    <sheet name="ИТОГ ПР" sheetId="10" r:id="rId11"/>
    <sheet name="СК-1" sheetId="11" r:id="rId12"/>
    <sheet name="СК-2" sheetId="12" r:id="rId13"/>
    <sheet name="СК-3" sheetId="13" r:id="rId14"/>
    <sheet name="ИТОГ СК" sheetId="14" r:id="rId15"/>
    <sheet name="ХЭ-1" sheetId="15" r:id="rId16"/>
    <sheet name="ХЭ-2" sheetId="17" r:id="rId17"/>
    <sheet name="ХЭ-3" sheetId="16" r:id="rId18"/>
    <sheet name="ХЭ-4" sheetId="18" r:id="rId19"/>
    <sheet name="ХЭ-5" sheetId="19" r:id="rId20"/>
    <sheet name="ИТОГ ХЭ" sheetId="20" r:id="rId21"/>
    <sheet name="ФР-1" sheetId="21" r:id="rId22"/>
    <sheet name="ФР-2" sheetId="22" r:id="rId23"/>
    <sheet name="ИТОГ ФР" sheetId="23" r:id="rId24"/>
    <sheet name="ОБЩИЙ ИТОГ" sheetId="24" r:id="rId25"/>
    <sheet name="Инд.показатели" sheetId="33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22" l="1"/>
  <c r="L7" i="22"/>
  <c r="K8" i="22"/>
  <c r="L8" i="22"/>
  <c r="K9" i="22"/>
  <c r="L9" i="22"/>
  <c r="K10" i="22"/>
  <c r="L10" i="22"/>
  <c r="K11" i="22"/>
  <c r="L11" i="22"/>
  <c r="K12" i="22"/>
  <c r="L12" i="22"/>
  <c r="K13" i="22"/>
  <c r="L13" i="22"/>
  <c r="K14" i="22"/>
  <c r="L14" i="22"/>
  <c r="K15" i="22"/>
  <c r="L15" i="22"/>
  <c r="K16" i="22"/>
  <c r="L16" i="22"/>
  <c r="K17" i="22"/>
  <c r="L17" i="22"/>
  <c r="K18" i="22"/>
  <c r="L18" i="22"/>
  <c r="K19" i="22"/>
  <c r="L19" i="22"/>
  <c r="K20" i="22"/>
  <c r="L20" i="22"/>
  <c r="K21" i="22"/>
  <c r="L21" i="22"/>
  <c r="K22" i="22"/>
  <c r="L22" i="22"/>
  <c r="K23" i="22"/>
  <c r="L23" i="22"/>
  <c r="K24" i="22"/>
  <c r="L24" i="22"/>
  <c r="K25" i="22"/>
  <c r="L25" i="22"/>
  <c r="K26" i="22"/>
  <c r="L26" i="22"/>
  <c r="K27" i="22"/>
  <c r="L27" i="22"/>
  <c r="K28" i="22"/>
  <c r="L28" i="22"/>
  <c r="K29" i="22"/>
  <c r="L29" i="22"/>
  <c r="L6" i="22"/>
  <c r="K6" i="22"/>
  <c r="S9" i="21"/>
  <c r="T9" i="21"/>
  <c r="S10" i="21"/>
  <c r="T10" i="21"/>
  <c r="S11" i="21"/>
  <c r="T11" i="21"/>
  <c r="S12" i="21"/>
  <c r="T12" i="21"/>
  <c r="S13" i="21"/>
  <c r="T13" i="21"/>
  <c r="S14" i="21"/>
  <c r="T14" i="21"/>
  <c r="S15" i="21"/>
  <c r="T15" i="21"/>
  <c r="S16" i="21"/>
  <c r="T16" i="21"/>
  <c r="S17" i="21"/>
  <c r="T17" i="21"/>
  <c r="S18" i="21"/>
  <c r="T18" i="21"/>
  <c r="S19" i="21"/>
  <c r="T19" i="21"/>
  <c r="S20" i="21"/>
  <c r="T20" i="21"/>
  <c r="S21" i="21"/>
  <c r="T21" i="21"/>
  <c r="S22" i="21"/>
  <c r="T22" i="21"/>
  <c r="S23" i="21"/>
  <c r="T23" i="21"/>
  <c r="S24" i="21"/>
  <c r="T24" i="21"/>
  <c r="S25" i="21"/>
  <c r="T25" i="21"/>
  <c r="S26" i="21"/>
  <c r="T26" i="21"/>
  <c r="S27" i="21"/>
  <c r="T27" i="21"/>
  <c r="S28" i="21"/>
  <c r="T28" i="21"/>
  <c r="S29" i="21"/>
  <c r="T29" i="21"/>
  <c r="S30" i="21"/>
  <c r="T30" i="21"/>
  <c r="S31" i="21"/>
  <c r="T31" i="21"/>
  <c r="T8" i="21"/>
  <c r="S8" i="21"/>
  <c r="X7" i="18"/>
  <c r="Y7" i="18"/>
  <c r="X8" i="18"/>
  <c r="Y8" i="18"/>
  <c r="X9" i="18"/>
  <c r="Y9" i="18"/>
  <c r="X10" i="18"/>
  <c r="Y10" i="18"/>
  <c r="X11" i="18"/>
  <c r="Y11" i="18"/>
  <c r="X12" i="18"/>
  <c r="Y12" i="18"/>
  <c r="X13" i="18"/>
  <c r="Y13" i="18"/>
  <c r="X14" i="18"/>
  <c r="Y14" i="18"/>
  <c r="X15" i="18"/>
  <c r="Y15" i="18"/>
  <c r="X16" i="18"/>
  <c r="Y16" i="18"/>
  <c r="X17" i="18"/>
  <c r="Y17" i="18"/>
  <c r="X18" i="18"/>
  <c r="Y18" i="18"/>
  <c r="X19" i="18"/>
  <c r="Y19" i="18"/>
  <c r="X20" i="18"/>
  <c r="Y20" i="18"/>
  <c r="X21" i="18"/>
  <c r="Y21" i="18"/>
  <c r="X22" i="18"/>
  <c r="Y22" i="18"/>
  <c r="X23" i="18"/>
  <c r="Y23" i="18"/>
  <c r="X24" i="18"/>
  <c r="Y24" i="18"/>
  <c r="X25" i="18"/>
  <c r="Y25" i="18"/>
  <c r="X26" i="18"/>
  <c r="Y26" i="18"/>
  <c r="X27" i="18"/>
  <c r="Y27" i="18"/>
  <c r="X28" i="18"/>
  <c r="Y28" i="18"/>
  <c r="X29" i="18"/>
  <c r="Y29" i="18"/>
  <c r="Y6" i="18"/>
  <c r="X6" i="18"/>
  <c r="F35" i="16"/>
  <c r="S7" i="16"/>
  <c r="T7" i="16"/>
  <c r="S8" i="16"/>
  <c r="T8" i="16"/>
  <c r="S9" i="16"/>
  <c r="T9" i="16"/>
  <c r="S10" i="16"/>
  <c r="T10" i="16"/>
  <c r="S11" i="16"/>
  <c r="T11" i="16"/>
  <c r="S12" i="16"/>
  <c r="T12" i="16"/>
  <c r="S13" i="16"/>
  <c r="T13" i="16"/>
  <c r="S14" i="16"/>
  <c r="T14" i="16"/>
  <c r="S15" i="16"/>
  <c r="T15" i="16"/>
  <c r="S16" i="16"/>
  <c r="T16" i="16"/>
  <c r="S17" i="16"/>
  <c r="T17" i="16"/>
  <c r="S18" i="16"/>
  <c r="T18" i="16"/>
  <c r="S19" i="16"/>
  <c r="T19" i="16"/>
  <c r="S20" i="16"/>
  <c r="T20" i="16"/>
  <c r="S21" i="16"/>
  <c r="T21" i="16"/>
  <c r="S22" i="16"/>
  <c r="T22" i="16"/>
  <c r="S23" i="16"/>
  <c r="T23" i="16"/>
  <c r="S24" i="16"/>
  <c r="T24" i="16"/>
  <c r="S25" i="16"/>
  <c r="T25" i="16"/>
  <c r="S26" i="16"/>
  <c r="T26" i="16"/>
  <c r="S27" i="16"/>
  <c r="T27" i="16"/>
  <c r="S28" i="16"/>
  <c r="T28" i="16"/>
  <c r="S29" i="16"/>
  <c r="T29" i="16"/>
  <c r="T6" i="16"/>
  <c r="S6" i="16"/>
  <c r="M5" i="17"/>
  <c r="N5" i="17"/>
  <c r="K9" i="15" l="1"/>
  <c r="L9" i="15"/>
  <c r="K10" i="15"/>
  <c r="L10" i="15"/>
  <c r="K11" i="15"/>
  <c r="L11" i="15"/>
  <c r="K12" i="15"/>
  <c r="L12" i="15"/>
  <c r="K13" i="15"/>
  <c r="L13" i="15"/>
  <c r="K14" i="15"/>
  <c r="L14" i="15"/>
  <c r="K15" i="15"/>
  <c r="L15" i="15"/>
  <c r="K16" i="15"/>
  <c r="L16" i="15"/>
  <c r="K17" i="15"/>
  <c r="L17" i="15"/>
  <c r="K18" i="15"/>
  <c r="L18" i="15"/>
  <c r="K19" i="15"/>
  <c r="L19" i="15"/>
  <c r="K20" i="15"/>
  <c r="L20" i="15"/>
  <c r="K21" i="15"/>
  <c r="L21" i="15"/>
  <c r="K22" i="15"/>
  <c r="L22" i="15"/>
  <c r="K23" i="15"/>
  <c r="L23" i="15"/>
  <c r="K24" i="15"/>
  <c r="L24" i="15"/>
  <c r="K25" i="15"/>
  <c r="L25" i="15"/>
  <c r="K26" i="15"/>
  <c r="L26" i="15"/>
  <c r="K27" i="15"/>
  <c r="L27" i="15"/>
  <c r="K28" i="15"/>
  <c r="L28" i="15"/>
  <c r="K29" i="15"/>
  <c r="L29" i="15"/>
  <c r="K30" i="15"/>
  <c r="L30" i="15"/>
  <c r="K31" i="15"/>
  <c r="L31" i="15"/>
  <c r="K8" i="15"/>
  <c r="L8" i="15"/>
  <c r="N9" i="12"/>
  <c r="O9" i="12"/>
  <c r="N10" i="12"/>
  <c r="O10" i="12"/>
  <c r="N11" i="12"/>
  <c r="O11" i="12"/>
  <c r="N12" i="12"/>
  <c r="O12" i="12"/>
  <c r="N13" i="12"/>
  <c r="O13" i="12"/>
  <c r="N14" i="12"/>
  <c r="O14" i="12"/>
  <c r="N15" i="12"/>
  <c r="O15" i="12"/>
  <c r="N16" i="12"/>
  <c r="O16" i="12"/>
  <c r="N17" i="12"/>
  <c r="O17" i="12"/>
  <c r="N18" i="12"/>
  <c r="O18" i="12"/>
  <c r="N19" i="12"/>
  <c r="O19" i="12"/>
  <c r="N20" i="12"/>
  <c r="O20" i="12"/>
  <c r="N21" i="12"/>
  <c r="O21" i="12"/>
  <c r="N22" i="12"/>
  <c r="O22" i="12"/>
  <c r="N23" i="12"/>
  <c r="O23" i="12"/>
  <c r="N24" i="12"/>
  <c r="O24" i="12"/>
  <c r="N25" i="12"/>
  <c r="O25" i="12"/>
  <c r="N26" i="12"/>
  <c r="O26" i="12"/>
  <c r="N27" i="12"/>
  <c r="O27" i="12"/>
  <c r="N28" i="12"/>
  <c r="O28" i="12"/>
  <c r="N29" i="12"/>
  <c r="O29" i="12"/>
  <c r="N30" i="12"/>
  <c r="O30" i="12"/>
  <c r="N31" i="12"/>
  <c r="O31" i="12"/>
  <c r="O8" i="12"/>
  <c r="N8" i="12"/>
  <c r="V9" i="11"/>
  <c r="W9" i="11"/>
  <c r="V10" i="11"/>
  <c r="W10" i="11"/>
  <c r="V11" i="11"/>
  <c r="W11" i="11"/>
  <c r="V12" i="11"/>
  <c r="W12" i="11"/>
  <c r="V13" i="11"/>
  <c r="W13" i="11"/>
  <c r="V14" i="11"/>
  <c r="W14" i="11"/>
  <c r="V15" i="11"/>
  <c r="W15" i="11"/>
  <c r="V16" i="11"/>
  <c r="W16" i="11"/>
  <c r="V17" i="11"/>
  <c r="W17" i="11"/>
  <c r="V18" i="11"/>
  <c r="W18" i="11"/>
  <c r="V19" i="11"/>
  <c r="W19" i="11"/>
  <c r="V20" i="11"/>
  <c r="W20" i="11"/>
  <c r="V21" i="11"/>
  <c r="W21" i="11"/>
  <c r="V22" i="11"/>
  <c r="W22" i="11"/>
  <c r="V23" i="11"/>
  <c r="W23" i="11"/>
  <c r="V24" i="11"/>
  <c r="W24" i="11"/>
  <c r="V25" i="11"/>
  <c r="W25" i="11"/>
  <c r="V26" i="11"/>
  <c r="W26" i="11"/>
  <c r="V27" i="11"/>
  <c r="W27" i="11"/>
  <c r="V28" i="11"/>
  <c r="W28" i="11"/>
  <c r="V29" i="11"/>
  <c r="W29" i="11"/>
  <c r="V30" i="11"/>
  <c r="W30" i="11"/>
  <c r="V31" i="11"/>
  <c r="W31" i="11"/>
  <c r="W8" i="11"/>
  <c r="V8" i="11"/>
  <c r="O7" i="13"/>
  <c r="P7" i="13"/>
  <c r="O8" i="13"/>
  <c r="P8" i="13"/>
  <c r="O9" i="13"/>
  <c r="P9" i="13"/>
  <c r="O10" i="13"/>
  <c r="P10" i="13"/>
  <c r="O11" i="13"/>
  <c r="P11" i="13"/>
  <c r="O12" i="13"/>
  <c r="P12" i="13"/>
  <c r="O13" i="13"/>
  <c r="P13" i="13"/>
  <c r="O14" i="13"/>
  <c r="P14" i="13"/>
  <c r="O15" i="13"/>
  <c r="P15" i="13"/>
  <c r="O16" i="13"/>
  <c r="P16" i="13"/>
  <c r="O17" i="13"/>
  <c r="P17" i="13"/>
  <c r="O18" i="13"/>
  <c r="P18" i="13"/>
  <c r="O19" i="13"/>
  <c r="P19" i="13"/>
  <c r="O20" i="13"/>
  <c r="P20" i="13"/>
  <c r="O21" i="13"/>
  <c r="P21" i="13"/>
  <c r="O22" i="13"/>
  <c r="P22" i="13"/>
  <c r="O23" i="13"/>
  <c r="P23" i="13"/>
  <c r="O24" i="13"/>
  <c r="P24" i="13"/>
  <c r="O25" i="13"/>
  <c r="P25" i="13"/>
  <c r="O26" i="13"/>
  <c r="P26" i="13"/>
  <c r="O27" i="13"/>
  <c r="P27" i="13"/>
  <c r="O28" i="13"/>
  <c r="P28" i="13"/>
  <c r="O29" i="13"/>
  <c r="P29" i="13"/>
  <c r="P6" i="13"/>
  <c r="O6" i="13"/>
  <c r="M7" i="9"/>
  <c r="N7" i="9"/>
  <c r="M8" i="9"/>
  <c r="N8" i="9"/>
  <c r="M9" i="9"/>
  <c r="N9" i="9"/>
  <c r="M10" i="9"/>
  <c r="N10" i="9"/>
  <c r="M11" i="9"/>
  <c r="N11" i="9"/>
  <c r="M12" i="9"/>
  <c r="N12" i="9"/>
  <c r="M13" i="9"/>
  <c r="N13" i="9"/>
  <c r="M14" i="9"/>
  <c r="N14" i="9"/>
  <c r="M15" i="9"/>
  <c r="N15" i="9"/>
  <c r="M16" i="9"/>
  <c r="N16" i="9"/>
  <c r="M17" i="9"/>
  <c r="N17" i="9"/>
  <c r="M18" i="9"/>
  <c r="N18" i="9"/>
  <c r="M19" i="9"/>
  <c r="N19" i="9"/>
  <c r="M20" i="9"/>
  <c r="N20" i="9"/>
  <c r="M21" i="9"/>
  <c r="N21" i="9"/>
  <c r="M22" i="9"/>
  <c r="N22" i="9"/>
  <c r="M23" i="9"/>
  <c r="N23" i="9"/>
  <c r="M24" i="9"/>
  <c r="N24" i="9"/>
  <c r="M25" i="9"/>
  <c r="N25" i="9"/>
  <c r="M26" i="9"/>
  <c r="N26" i="9"/>
  <c r="M27" i="9"/>
  <c r="N27" i="9"/>
  <c r="M28" i="9"/>
  <c r="N28" i="9"/>
  <c r="M29" i="9"/>
  <c r="N29" i="9"/>
  <c r="N6" i="9"/>
  <c r="M6" i="9"/>
  <c r="Y9" i="8"/>
  <c r="Z9" i="8"/>
  <c r="Y10" i="8"/>
  <c r="Z10" i="8"/>
  <c r="Y11" i="8"/>
  <c r="Z11" i="8"/>
  <c r="Y12" i="8"/>
  <c r="Z12" i="8"/>
  <c r="Y13" i="8"/>
  <c r="Z13" i="8"/>
  <c r="Y14" i="8"/>
  <c r="Z14" i="8"/>
  <c r="Y15" i="8"/>
  <c r="Z15" i="8"/>
  <c r="Y16" i="8"/>
  <c r="Z16" i="8"/>
  <c r="Y17" i="8"/>
  <c r="Z17" i="8"/>
  <c r="Y18" i="8"/>
  <c r="Z18" i="8"/>
  <c r="Y19" i="8"/>
  <c r="Z19" i="8"/>
  <c r="Y20" i="8"/>
  <c r="Z20" i="8"/>
  <c r="Y21" i="8"/>
  <c r="Z21" i="8"/>
  <c r="Y22" i="8"/>
  <c r="Z22" i="8"/>
  <c r="Y23" i="8"/>
  <c r="Z23" i="8"/>
  <c r="Y24" i="8"/>
  <c r="Z24" i="8"/>
  <c r="Y25" i="8"/>
  <c r="Z25" i="8"/>
  <c r="Y26" i="8"/>
  <c r="Z26" i="8"/>
  <c r="Y27" i="8"/>
  <c r="Z27" i="8"/>
  <c r="Y28" i="8"/>
  <c r="Z28" i="8"/>
  <c r="Y29" i="8"/>
  <c r="Z29" i="8"/>
  <c r="Y30" i="8"/>
  <c r="Z30" i="8"/>
  <c r="Y31" i="8"/>
  <c r="Z31" i="8"/>
  <c r="Z8" i="8"/>
  <c r="Y8" i="8"/>
  <c r="R7" i="6"/>
  <c r="S7" i="6"/>
  <c r="R8" i="6"/>
  <c r="S8" i="6"/>
  <c r="R9" i="6"/>
  <c r="S9" i="6"/>
  <c r="R10" i="6"/>
  <c r="S10" i="6"/>
  <c r="R11" i="6"/>
  <c r="S11" i="6"/>
  <c r="R12" i="6"/>
  <c r="S12" i="6"/>
  <c r="R13" i="6"/>
  <c r="S13" i="6"/>
  <c r="R14" i="6"/>
  <c r="S14" i="6"/>
  <c r="R15" i="6"/>
  <c r="S15" i="6"/>
  <c r="R16" i="6"/>
  <c r="S16" i="6"/>
  <c r="R17" i="6"/>
  <c r="S17" i="6"/>
  <c r="R18" i="6"/>
  <c r="S18" i="6"/>
  <c r="R19" i="6"/>
  <c r="S19" i="6"/>
  <c r="R20" i="6"/>
  <c r="S20" i="6"/>
  <c r="R21" i="6"/>
  <c r="S21" i="6"/>
  <c r="R22" i="6"/>
  <c r="S22" i="6"/>
  <c r="R23" i="6"/>
  <c r="S23" i="6"/>
  <c r="R24" i="6"/>
  <c r="S24" i="6"/>
  <c r="R25" i="6"/>
  <c r="S25" i="6"/>
  <c r="R26" i="6"/>
  <c r="S26" i="6"/>
  <c r="R27" i="6"/>
  <c r="S27" i="6"/>
  <c r="R28" i="6"/>
  <c r="S28" i="6"/>
  <c r="R29" i="6"/>
  <c r="S29" i="6"/>
  <c r="S6" i="6"/>
  <c r="R6" i="6"/>
  <c r="F35" i="6" s="1"/>
  <c r="Q7" i="5"/>
  <c r="R7" i="5"/>
  <c r="Q8" i="5"/>
  <c r="R8" i="5"/>
  <c r="Q9" i="5"/>
  <c r="R9" i="5"/>
  <c r="Q10" i="5"/>
  <c r="R10" i="5"/>
  <c r="Q11" i="5"/>
  <c r="R11" i="5"/>
  <c r="Q12" i="5"/>
  <c r="R12" i="5"/>
  <c r="Q13" i="5"/>
  <c r="R13" i="5"/>
  <c r="Q14" i="5"/>
  <c r="R14" i="5"/>
  <c r="Q15" i="5"/>
  <c r="R15" i="5"/>
  <c r="Q16" i="5"/>
  <c r="R16" i="5"/>
  <c r="Q17" i="5"/>
  <c r="R17" i="5"/>
  <c r="Q18" i="5"/>
  <c r="R18" i="5"/>
  <c r="Q19" i="5"/>
  <c r="R19" i="5"/>
  <c r="Q20" i="5"/>
  <c r="R20" i="5"/>
  <c r="Q21" i="5"/>
  <c r="R21" i="5"/>
  <c r="Q22" i="5"/>
  <c r="R22" i="5"/>
  <c r="Q23" i="5"/>
  <c r="R23" i="5"/>
  <c r="Q24" i="5"/>
  <c r="R24" i="5"/>
  <c r="Q25" i="5"/>
  <c r="R25" i="5"/>
  <c r="Q26" i="5"/>
  <c r="R26" i="5"/>
  <c r="Q27" i="5"/>
  <c r="R27" i="5"/>
  <c r="Q28" i="5"/>
  <c r="R28" i="5"/>
  <c r="Q29" i="5"/>
  <c r="R29" i="5"/>
  <c r="R6" i="5"/>
  <c r="Q6" i="5"/>
  <c r="U8" i="2"/>
  <c r="V8" i="2"/>
  <c r="U9" i="2"/>
  <c r="V9" i="2"/>
  <c r="U10" i="2"/>
  <c r="V10" i="2"/>
  <c r="U11" i="2"/>
  <c r="V11" i="2"/>
  <c r="U12" i="2"/>
  <c r="V12" i="2"/>
  <c r="U13" i="2"/>
  <c r="V13" i="2"/>
  <c r="U14" i="2"/>
  <c r="V14" i="2"/>
  <c r="U15" i="2"/>
  <c r="V15" i="2"/>
  <c r="U16" i="2"/>
  <c r="V16" i="2"/>
  <c r="U17" i="2"/>
  <c r="V17" i="2"/>
  <c r="U18" i="2"/>
  <c r="V18" i="2"/>
  <c r="U19" i="2"/>
  <c r="V19" i="2"/>
  <c r="U20" i="2"/>
  <c r="V20" i="2"/>
  <c r="U21" i="2"/>
  <c r="V21" i="2"/>
  <c r="U22" i="2"/>
  <c r="V22" i="2"/>
  <c r="U23" i="2"/>
  <c r="V23" i="2"/>
  <c r="U24" i="2"/>
  <c r="V24" i="2"/>
  <c r="U25" i="2"/>
  <c r="V25" i="2"/>
  <c r="U26" i="2"/>
  <c r="V26" i="2"/>
  <c r="U27" i="2"/>
  <c r="V27" i="2"/>
  <c r="U28" i="2"/>
  <c r="V28" i="2"/>
  <c r="U29" i="2"/>
  <c r="V29" i="2"/>
  <c r="U30" i="2"/>
  <c r="V30" i="2"/>
  <c r="V7" i="2"/>
  <c r="U7" i="2"/>
  <c r="D42" i="8" l="1"/>
  <c r="Y7" i="3"/>
  <c r="Z7" i="3"/>
  <c r="Y8" i="3"/>
  <c r="Z8" i="3"/>
  <c r="Y9" i="3"/>
  <c r="Z9" i="3"/>
  <c r="Y10" i="3"/>
  <c r="Z10" i="3"/>
  <c r="Y11" i="3"/>
  <c r="Z11" i="3"/>
  <c r="Y12" i="3"/>
  <c r="Z12" i="3"/>
  <c r="Y13" i="3"/>
  <c r="Z13" i="3"/>
  <c r="Y14" i="3"/>
  <c r="Z14" i="3"/>
  <c r="Y15" i="3"/>
  <c r="Z15" i="3"/>
  <c r="Y16" i="3"/>
  <c r="Z16" i="3"/>
  <c r="Y17" i="3"/>
  <c r="Z17" i="3"/>
  <c r="Y18" i="3"/>
  <c r="Z18" i="3"/>
  <c r="Y19" i="3"/>
  <c r="Z19" i="3"/>
  <c r="Y20" i="3"/>
  <c r="Z20" i="3"/>
  <c r="Y21" i="3"/>
  <c r="Z21" i="3"/>
  <c r="Y22" i="3"/>
  <c r="Z22" i="3"/>
  <c r="Y23" i="3"/>
  <c r="Z23" i="3"/>
  <c r="Y24" i="3"/>
  <c r="Z24" i="3"/>
  <c r="Y25" i="3"/>
  <c r="Z25" i="3"/>
  <c r="Y26" i="3"/>
  <c r="Z26" i="3"/>
  <c r="Y27" i="3"/>
  <c r="Z27" i="3"/>
  <c r="Y28" i="3"/>
  <c r="Z28" i="3"/>
  <c r="Y29" i="3"/>
  <c r="Z29" i="3"/>
  <c r="Z6" i="3"/>
  <c r="Y6" i="3"/>
  <c r="D1084" i="33" l="1"/>
  <c r="D1036" i="33"/>
  <c r="D988" i="33"/>
  <c r="D940" i="33"/>
  <c r="D892" i="33"/>
  <c r="D844" i="33"/>
  <c r="D796" i="33"/>
  <c r="D748" i="33"/>
  <c r="D700" i="33"/>
  <c r="D652" i="33"/>
  <c r="D604" i="33"/>
  <c r="D556" i="33"/>
  <c r="D508" i="33"/>
  <c r="D460" i="33"/>
  <c r="D412" i="33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6" i="5"/>
  <c r="D364" i="33"/>
  <c r="D316" i="33"/>
  <c r="D268" i="33"/>
  <c r="D221" i="33"/>
  <c r="D175" i="33"/>
  <c r="D132" i="33"/>
  <c r="D87" i="33"/>
  <c r="D42" i="33"/>
  <c r="D1" i="33"/>
  <c r="K30" i="5" l="1"/>
  <c r="L30" i="5"/>
  <c r="O30" i="5"/>
  <c r="M30" i="5"/>
  <c r="N30" i="5"/>
  <c r="P30" i="5"/>
  <c r="H273" i="33"/>
  <c r="H465" i="33"/>
  <c r="H512" i="33"/>
  <c r="H561" i="33"/>
  <c r="H800" i="33"/>
  <c r="H801" i="33"/>
  <c r="H848" i="33"/>
  <c r="H849" i="33"/>
  <c r="H896" i="33"/>
  <c r="H1041" i="33"/>
  <c r="H1088" i="33"/>
  <c r="H1089" i="33"/>
  <c r="H6" i="33"/>
  <c r="H5" i="33"/>
  <c r="H46" i="33"/>
  <c r="H47" i="33"/>
  <c r="H91" i="33"/>
  <c r="H92" i="33"/>
  <c r="H136" i="33"/>
  <c r="H137" i="33"/>
  <c r="H179" i="33"/>
  <c r="H180" i="33"/>
  <c r="H225" i="33"/>
  <c r="H226" i="33"/>
  <c r="H272" i="33"/>
  <c r="H320" i="33"/>
  <c r="H321" i="33"/>
  <c r="H368" i="33"/>
  <c r="H369" i="33"/>
  <c r="H416" i="33"/>
  <c r="H417" i="33"/>
  <c r="H464" i="33"/>
  <c r="H513" i="33"/>
  <c r="H560" i="33"/>
  <c r="H608" i="33"/>
  <c r="H609" i="33"/>
  <c r="H656" i="33"/>
  <c r="H657" i="33"/>
  <c r="H704" i="33"/>
  <c r="H705" i="33"/>
  <c r="H897" i="33"/>
  <c r="H944" i="33"/>
  <c r="H945" i="33"/>
  <c r="H992" i="33"/>
  <c r="H993" i="33"/>
  <c r="H1040" i="33"/>
  <c r="M7" i="19"/>
  <c r="N7" i="19"/>
  <c r="M8" i="19"/>
  <c r="N8" i="19"/>
  <c r="M9" i="19"/>
  <c r="N9" i="19"/>
  <c r="M10" i="19"/>
  <c r="N10" i="19"/>
  <c r="M11" i="19"/>
  <c r="N11" i="19"/>
  <c r="M12" i="19"/>
  <c r="N12" i="19"/>
  <c r="M13" i="19"/>
  <c r="N13" i="19"/>
  <c r="M14" i="19"/>
  <c r="N14" i="19"/>
  <c r="M15" i="19"/>
  <c r="N15" i="19"/>
  <c r="M16" i="19"/>
  <c r="N16" i="19"/>
  <c r="M17" i="19"/>
  <c r="N17" i="19"/>
  <c r="M18" i="19"/>
  <c r="N18" i="19"/>
  <c r="M19" i="19"/>
  <c r="N19" i="19"/>
  <c r="M20" i="19"/>
  <c r="N20" i="19"/>
  <c r="M21" i="19"/>
  <c r="N21" i="19"/>
  <c r="M22" i="19"/>
  <c r="N22" i="19"/>
  <c r="M23" i="19"/>
  <c r="N23" i="19"/>
  <c r="M24" i="19"/>
  <c r="N24" i="19"/>
  <c r="M25" i="19"/>
  <c r="N25" i="19"/>
  <c r="M26" i="19"/>
  <c r="N26" i="19"/>
  <c r="M27" i="19"/>
  <c r="N27" i="19"/>
  <c r="M28" i="19"/>
  <c r="N28" i="19"/>
  <c r="M29" i="19"/>
  <c r="N29" i="19"/>
  <c r="N6" i="19"/>
  <c r="M6" i="19"/>
  <c r="G7" i="19"/>
  <c r="H7" i="19"/>
  <c r="G8" i="19"/>
  <c r="H8" i="19"/>
  <c r="G9" i="19"/>
  <c r="H9" i="19"/>
  <c r="G10" i="19"/>
  <c r="H10" i="19"/>
  <c r="G11" i="19"/>
  <c r="H11" i="19"/>
  <c r="G12" i="19"/>
  <c r="H12" i="19"/>
  <c r="G13" i="19"/>
  <c r="H13" i="19"/>
  <c r="G14" i="19"/>
  <c r="H14" i="19"/>
  <c r="G15" i="19"/>
  <c r="H15" i="19"/>
  <c r="G16" i="19"/>
  <c r="H16" i="19"/>
  <c r="G17" i="19"/>
  <c r="H17" i="19"/>
  <c r="G18" i="19"/>
  <c r="H18" i="19"/>
  <c r="G19" i="19"/>
  <c r="H19" i="19"/>
  <c r="G20" i="19"/>
  <c r="H20" i="19"/>
  <c r="G21" i="19"/>
  <c r="H21" i="19"/>
  <c r="G22" i="19"/>
  <c r="H22" i="19"/>
  <c r="G23" i="19"/>
  <c r="H23" i="19"/>
  <c r="G24" i="19"/>
  <c r="H24" i="19"/>
  <c r="G25" i="19"/>
  <c r="H25" i="19"/>
  <c r="G26" i="19"/>
  <c r="H26" i="19"/>
  <c r="G27" i="19"/>
  <c r="H27" i="19"/>
  <c r="G28" i="19"/>
  <c r="H28" i="19"/>
  <c r="G29" i="19"/>
  <c r="H29" i="19"/>
  <c r="H6" i="19"/>
  <c r="G6" i="19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8" i="11"/>
  <c r="E5" i="33"/>
  <c r="D180" i="33"/>
  <c r="D225" i="33"/>
  <c r="D226" i="33"/>
  <c r="D272" i="33"/>
  <c r="D273" i="33"/>
  <c r="D465" i="33"/>
  <c r="D512" i="33"/>
  <c r="D513" i="33"/>
  <c r="D560" i="33"/>
  <c r="D561" i="33"/>
  <c r="D848" i="33"/>
  <c r="D849" i="33"/>
  <c r="D993" i="33"/>
  <c r="D1041" i="33"/>
  <c r="D1089" i="33"/>
  <c r="D136" i="33"/>
  <c r="D137" i="33"/>
  <c r="D179" i="33"/>
  <c r="D368" i="33"/>
  <c r="D369" i="33"/>
  <c r="D416" i="33"/>
  <c r="D417" i="33"/>
  <c r="D464" i="33"/>
  <c r="D656" i="33"/>
  <c r="D657" i="33"/>
  <c r="D704" i="33"/>
  <c r="D705" i="33"/>
  <c r="D752" i="33"/>
  <c r="D753" i="33"/>
  <c r="D800" i="33"/>
  <c r="D801" i="33"/>
  <c r="D944" i="33"/>
  <c r="D945" i="33"/>
  <c r="D992" i="33"/>
  <c r="D46" i="33"/>
  <c r="D47" i="33"/>
  <c r="D320" i="33"/>
  <c r="D321" i="33"/>
  <c r="D608" i="33"/>
  <c r="D609" i="33"/>
  <c r="D896" i="33"/>
  <c r="D897" i="33"/>
  <c r="E35" i="19" l="1"/>
  <c r="O35" i="19"/>
  <c r="F41" i="19"/>
  <c r="O41" i="19"/>
  <c r="D92" i="33"/>
  <c r="D91" i="33"/>
  <c r="D5" i="33"/>
  <c r="D1040" i="33"/>
  <c r="H752" i="33"/>
  <c r="H753" i="33"/>
  <c r="D38" i="21"/>
  <c r="F35" i="19"/>
  <c r="D6" i="33"/>
  <c r="D1088" i="33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B28" i="22"/>
  <c r="B29" i="22"/>
  <c r="B6" i="22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8" i="21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6" i="19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6" i="18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6" i="16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5" i="17"/>
  <c r="F42" i="15"/>
  <c r="E42" i="15"/>
  <c r="D42" i="15"/>
  <c r="F36" i="15"/>
  <c r="E36" i="15"/>
  <c r="D36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8" i="15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6" i="13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8" i="12"/>
  <c r="D44" i="11"/>
  <c r="D38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D32" i="11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6" i="9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8" i="8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6" i="6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6" i="3"/>
  <c r="C41" i="5"/>
  <c r="C35" i="5"/>
  <c r="D30" i="5"/>
  <c r="E30" i="5"/>
  <c r="F30" i="5"/>
  <c r="G30" i="5"/>
  <c r="H30" i="5"/>
  <c r="I30" i="5"/>
  <c r="J30" i="5"/>
  <c r="C30" i="5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7" i="2"/>
  <c r="Q30" i="5" l="1"/>
  <c r="W32" i="11"/>
  <c r="W32" i="8"/>
  <c r="X32" i="8"/>
  <c r="R30" i="5"/>
  <c r="V32" i="11"/>
  <c r="D35" i="18"/>
  <c r="K32" i="8"/>
  <c r="D41" i="18"/>
  <c r="U32" i="8"/>
  <c r="F32" i="8"/>
  <c r="H32" i="12"/>
  <c r="H30" i="18"/>
  <c r="D32" i="8"/>
  <c r="C42" i="8"/>
  <c r="G30" i="18"/>
  <c r="G32" i="12"/>
  <c r="M32" i="8"/>
  <c r="F30" i="18"/>
  <c r="C36" i="8"/>
  <c r="L32" i="8"/>
  <c r="E30" i="18"/>
  <c r="O32" i="8"/>
  <c r="D44" i="12"/>
  <c r="K30" i="13"/>
  <c r="C34" i="17"/>
  <c r="O30" i="18"/>
  <c r="V32" i="8"/>
  <c r="J32" i="8"/>
  <c r="Q32" i="21"/>
  <c r="I32" i="8"/>
  <c r="I30" i="13"/>
  <c r="O32" i="21"/>
  <c r="T32" i="8"/>
  <c r="H32" i="8"/>
  <c r="L32" i="12"/>
  <c r="H30" i="13"/>
  <c r="L30" i="18"/>
  <c r="L35" i="19"/>
  <c r="O36" i="19" s="1"/>
  <c r="C38" i="21"/>
  <c r="S30" i="18"/>
  <c r="N32" i="8"/>
  <c r="F29" i="17"/>
  <c r="C41" i="19"/>
  <c r="S32" i="8"/>
  <c r="G32" i="8"/>
  <c r="K32" i="12"/>
  <c r="F30" i="16"/>
  <c r="C30" i="16"/>
  <c r="W30" i="18"/>
  <c r="K30" i="18"/>
  <c r="L41" i="19"/>
  <c r="O42" i="19" s="1"/>
  <c r="N32" i="21"/>
  <c r="D38" i="12"/>
  <c r="C41" i="13"/>
  <c r="C40" i="17"/>
  <c r="N30" i="18"/>
  <c r="M32" i="12"/>
  <c r="R32" i="8"/>
  <c r="J32" i="12"/>
  <c r="D30" i="18"/>
  <c r="V30" i="18"/>
  <c r="J30" i="18"/>
  <c r="D32" i="12"/>
  <c r="F32" i="12"/>
  <c r="R30" i="18"/>
  <c r="L30" i="9"/>
  <c r="K30" i="9"/>
  <c r="E32" i="12"/>
  <c r="D29" i="17"/>
  <c r="Q30" i="18"/>
  <c r="L30" i="13"/>
  <c r="P30" i="18"/>
  <c r="G32" i="21"/>
  <c r="M30" i="18"/>
  <c r="C30" i="3"/>
  <c r="E30" i="3"/>
  <c r="Q30" i="3"/>
  <c r="V30" i="3"/>
  <c r="X30" i="3"/>
  <c r="F30" i="3"/>
  <c r="R30" i="3"/>
  <c r="W30" i="3"/>
  <c r="O30" i="3"/>
  <c r="D30" i="3"/>
  <c r="G30" i="3"/>
  <c r="S30" i="3"/>
  <c r="J30" i="3"/>
  <c r="N30" i="3"/>
  <c r="H30" i="3"/>
  <c r="T30" i="3"/>
  <c r="K30" i="3"/>
  <c r="I30" i="3"/>
  <c r="U30" i="3"/>
  <c r="L30" i="3"/>
  <c r="M30" i="3"/>
  <c r="P30" i="3"/>
  <c r="C32" i="8"/>
  <c r="Q32" i="8"/>
  <c r="E32" i="8"/>
  <c r="I32" i="12"/>
  <c r="U30" i="18"/>
  <c r="I30" i="18"/>
  <c r="C35" i="19"/>
  <c r="E29" i="17"/>
  <c r="P32" i="8"/>
  <c r="N30" i="13"/>
  <c r="M30" i="13"/>
  <c r="T30" i="18"/>
  <c r="L30" i="19"/>
  <c r="I30" i="19"/>
  <c r="J30" i="19"/>
  <c r="H32" i="21"/>
  <c r="F30" i="22"/>
  <c r="H30" i="22"/>
  <c r="G30" i="22"/>
  <c r="E30" i="22"/>
  <c r="C39" i="22"/>
  <c r="C30" i="22"/>
  <c r="K30" i="22" s="1"/>
  <c r="C34" i="22"/>
  <c r="J30" i="22"/>
  <c r="I30" i="22"/>
  <c r="D30" i="22"/>
  <c r="P32" i="21"/>
  <c r="M32" i="21"/>
  <c r="L32" i="21"/>
  <c r="F32" i="21"/>
  <c r="C32" i="21"/>
  <c r="K32" i="21"/>
  <c r="C44" i="21"/>
  <c r="R32" i="21"/>
  <c r="E32" i="21"/>
  <c r="J32" i="21"/>
  <c r="D32" i="21"/>
  <c r="I32" i="21"/>
  <c r="F30" i="19"/>
  <c r="D30" i="19"/>
  <c r="K30" i="19"/>
  <c r="C30" i="19"/>
  <c r="E30" i="19"/>
  <c r="D30" i="16"/>
  <c r="O30" i="16"/>
  <c r="C35" i="16"/>
  <c r="N30" i="16"/>
  <c r="C41" i="16"/>
  <c r="L30" i="16"/>
  <c r="K30" i="16"/>
  <c r="E30" i="16"/>
  <c r="M30" i="16"/>
  <c r="J30" i="16"/>
  <c r="P30" i="16"/>
  <c r="I30" i="16"/>
  <c r="H30" i="16"/>
  <c r="G30" i="16"/>
  <c r="Q30" i="16"/>
  <c r="R30" i="16"/>
  <c r="L29" i="17"/>
  <c r="K29" i="17"/>
  <c r="J29" i="17"/>
  <c r="C29" i="17"/>
  <c r="I29" i="17"/>
  <c r="H29" i="17"/>
  <c r="G29" i="17"/>
  <c r="I32" i="15"/>
  <c r="C42" i="15"/>
  <c r="C32" i="15"/>
  <c r="E32" i="15"/>
  <c r="J32" i="15"/>
  <c r="D32" i="15"/>
  <c r="G32" i="15"/>
  <c r="C36" i="15"/>
  <c r="H32" i="15"/>
  <c r="F32" i="15"/>
  <c r="J30" i="13"/>
  <c r="G30" i="13"/>
  <c r="F30" i="13"/>
  <c r="C30" i="13"/>
  <c r="E30" i="13"/>
  <c r="D30" i="13"/>
  <c r="C35" i="13"/>
  <c r="C7" i="14"/>
  <c r="D30" i="9"/>
  <c r="J30" i="9"/>
  <c r="C30" i="9"/>
  <c r="H30" i="9"/>
  <c r="F30" i="9"/>
  <c r="E30" i="9"/>
  <c r="C35" i="9"/>
  <c r="I30" i="9"/>
  <c r="G30" i="9"/>
  <c r="C41" i="9"/>
  <c r="E30" i="6"/>
  <c r="G30" i="6"/>
  <c r="O30" i="6"/>
  <c r="D35" i="6"/>
  <c r="M30" i="6"/>
  <c r="Q30" i="6"/>
  <c r="P30" i="6"/>
  <c r="N30" i="6"/>
  <c r="D30" i="6"/>
  <c r="J30" i="6"/>
  <c r="F30" i="6"/>
  <c r="D41" i="6"/>
  <c r="L30" i="6"/>
  <c r="I30" i="6"/>
  <c r="K30" i="6"/>
  <c r="H30" i="6"/>
  <c r="C35" i="3"/>
  <c r="C41" i="3"/>
  <c r="C35" i="2"/>
  <c r="C40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C31" i="2"/>
  <c r="C6" i="14"/>
  <c r="U31" i="2" l="1"/>
  <c r="L32" i="15"/>
  <c r="S30" i="16"/>
  <c r="X30" i="18"/>
  <c r="E6" i="20" s="1"/>
  <c r="T30" i="16"/>
  <c r="R30" i="6"/>
  <c r="P30" i="13"/>
  <c r="E7" i="14" s="1"/>
  <c r="O30" i="13"/>
  <c r="E6" i="14" s="1"/>
  <c r="Z30" i="3"/>
  <c r="S30" i="6"/>
  <c r="M30" i="9"/>
  <c r="Y30" i="3"/>
  <c r="Y30" i="18"/>
  <c r="E7" i="20" s="1"/>
  <c r="O32" i="12"/>
  <c r="D7" i="14" s="1"/>
  <c r="S32" i="21"/>
  <c r="C7" i="23" s="1"/>
  <c r="L30" i="22"/>
  <c r="D8" i="23" s="1"/>
  <c r="K32" i="15"/>
  <c r="B6" i="20" s="1"/>
  <c r="N30" i="9"/>
  <c r="T32" i="21"/>
  <c r="C8" i="23" s="1"/>
  <c r="Y32" i="8"/>
  <c r="C6" i="10" s="1"/>
  <c r="Z32" i="8"/>
  <c r="C7" i="10" s="1"/>
  <c r="N32" i="12"/>
  <c r="D6" i="14" s="1"/>
  <c r="V31" i="2"/>
  <c r="H30" i="19"/>
  <c r="N29" i="17"/>
  <c r="C7" i="20" s="1"/>
  <c r="N30" i="19"/>
  <c r="D6" i="20"/>
  <c r="M30" i="19"/>
  <c r="D7" i="23"/>
  <c r="D7" i="10"/>
  <c r="D7" i="20"/>
  <c r="D6" i="10"/>
  <c r="G30" i="19"/>
  <c r="B7" i="20"/>
  <c r="M29" i="17"/>
  <c r="C6" i="20" s="1"/>
  <c r="M28" i="17"/>
  <c r="E7" i="23" l="1"/>
  <c r="G7" i="24" s="1"/>
  <c r="G7" i="20"/>
  <c r="G6" i="20"/>
  <c r="F6" i="20"/>
  <c r="N28" i="17"/>
  <c r="N27" i="17"/>
  <c r="M27" i="17"/>
  <c r="N26" i="17"/>
  <c r="M26" i="17"/>
  <c r="N25" i="17"/>
  <c r="M25" i="17"/>
  <c r="N24" i="17"/>
  <c r="G945" i="33" s="1"/>
  <c r="M24" i="17"/>
  <c r="G944" i="33" s="1"/>
  <c r="N23" i="17"/>
  <c r="M23" i="17"/>
  <c r="N22" i="17"/>
  <c r="M22" i="17"/>
  <c r="N21" i="17"/>
  <c r="M21" i="17"/>
  <c r="G800" i="33" s="1"/>
  <c r="N20" i="17"/>
  <c r="M20" i="17"/>
  <c r="N19" i="17"/>
  <c r="M19" i="17"/>
  <c r="N18" i="17"/>
  <c r="M18" i="17"/>
  <c r="G608" i="33" s="1"/>
  <c r="N17" i="17"/>
  <c r="G561" i="33" s="1"/>
  <c r="M17" i="17"/>
  <c r="N16" i="17"/>
  <c r="M16" i="17"/>
  <c r="N15" i="17"/>
  <c r="M15" i="17"/>
  <c r="N14" i="17"/>
  <c r="M14" i="17"/>
  <c r="N13" i="17"/>
  <c r="M13" i="17"/>
  <c r="N12" i="17"/>
  <c r="M12" i="17"/>
  <c r="G320" i="33" s="1"/>
  <c r="N11" i="17"/>
  <c r="G273" i="33" s="1"/>
  <c r="M11" i="17"/>
  <c r="N10" i="17"/>
  <c r="M10" i="17"/>
  <c r="N9" i="17"/>
  <c r="M9" i="17"/>
  <c r="N8" i="17"/>
  <c r="M8" i="17"/>
  <c r="N7" i="17"/>
  <c r="M7" i="17"/>
  <c r="N6" i="17"/>
  <c r="M6" i="17"/>
  <c r="G6" i="33"/>
  <c r="F7" i="14"/>
  <c r="E8" i="24" s="1"/>
  <c r="F1089" i="33"/>
  <c r="F1088" i="33"/>
  <c r="F1041" i="33"/>
  <c r="F1040" i="33"/>
  <c r="F993" i="33"/>
  <c r="F945" i="33"/>
  <c r="F944" i="33"/>
  <c r="F896" i="33"/>
  <c r="F849" i="33"/>
  <c r="F848" i="33"/>
  <c r="F801" i="33"/>
  <c r="F800" i="33"/>
  <c r="F753" i="33"/>
  <c r="F752" i="33"/>
  <c r="F705" i="33"/>
  <c r="F704" i="33"/>
  <c r="F657" i="33"/>
  <c r="F656" i="33"/>
  <c r="F608" i="33"/>
  <c r="F561" i="33"/>
  <c r="F560" i="33"/>
  <c r="F513" i="33"/>
  <c r="F512" i="33"/>
  <c r="F465" i="33"/>
  <c r="F464" i="33"/>
  <c r="F417" i="33"/>
  <c r="F369" i="33"/>
  <c r="F368" i="33"/>
  <c r="F321" i="33"/>
  <c r="F320" i="33"/>
  <c r="F273" i="33"/>
  <c r="F272" i="33"/>
  <c r="F226" i="33"/>
  <c r="F225" i="33"/>
  <c r="F180" i="33"/>
  <c r="F137" i="33"/>
  <c r="F136" i="33"/>
  <c r="F92" i="33"/>
  <c r="F91" i="33"/>
  <c r="F46" i="33"/>
  <c r="F38" i="11"/>
  <c r="F39" i="11" s="1"/>
  <c r="E1089" i="33"/>
  <c r="E1088" i="33"/>
  <c r="E1041" i="33"/>
  <c r="E1040" i="33"/>
  <c r="E993" i="33"/>
  <c r="E992" i="33"/>
  <c r="E945" i="33"/>
  <c r="E944" i="33"/>
  <c r="E897" i="33"/>
  <c r="E896" i="33"/>
  <c r="E849" i="33"/>
  <c r="E848" i="33"/>
  <c r="E801" i="33"/>
  <c r="E800" i="33"/>
  <c r="E753" i="33"/>
  <c r="E752" i="33"/>
  <c r="E705" i="33"/>
  <c r="E704" i="33"/>
  <c r="E657" i="33"/>
  <c r="E656" i="33"/>
  <c r="E609" i="33"/>
  <c r="E608" i="33"/>
  <c r="E561" i="33"/>
  <c r="E560" i="33"/>
  <c r="E513" i="33"/>
  <c r="E512" i="33"/>
  <c r="E465" i="33"/>
  <c r="E464" i="33"/>
  <c r="E417" i="33"/>
  <c r="E416" i="33"/>
  <c r="E369" i="33"/>
  <c r="E368" i="33"/>
  <c r="E321" i="33"/>
  <c r="E320" i="33"/>
  <c r="E273" i="33"/>
  <c r="E272" i="33"/>
  <c r="E225" i="33"/>
  <c r="E180" i="33"/>
  <c r="E179" i="33"/>
  <c r="E137" i="33"/>
  <c r="E136" i="33"/>
  <c r="E92" i="33"/>
  <c r="E91" i="33"/>
  <c r="E47" i="33"/>
  <c r="E46" i="33"/>
  <c r="E6" i="33"/>
  <c r="C8" i="7"/>
  <c r="C7" i="7"/>
  <c r="G46" i="33" l="1"/>
  <c r="F34" i="17"/>
  <c r="E34" i="17"/>
  <c r="G804" i="33"/>
  <c r="G805" i="33" s="1"/>
  <c r="C822" i="33" s="1"/>
  <c r="E822" i="33" s="1"/>
  <c r="H564" i="33"/>
  <c r="H565" i="33" s="1"/>
  <c r="C583" i="33" s="1"/>
  <c r="E583" i="33" s="1"/>
  <c r="G948" i="33"/>
  <c r="G949" i="33" s="1"/>
  <c r="C966" i="33" s="1"/>
  <c r="E966" i="33" s="1"/>
  <c r="H276" i="33"/>
  <c r="H277" i="33" s="1"/>
  <c r="C295" i="33" s="1"/>
  <c r="E295" i="33" s="1"/>
  <c r="H948" i="33"/>
  <c r="H949" i="33" s="1"/>
  <c r="C967" i="33" s="1"/>
  <c r="E967" i="33" s="1"/>
  <c r="F897" i="33"/>
  <c r="F609" i="33"/>
  <c r="F992" i="33"/>
  <c r="F47" i="33"/>
  <c r="F416" i="33"/>
  <c r="G512" i="33"/>
  <c r="G516" i="33" s="1"/>
  <c r="G517" i="33" s="1"/>
  <c r="C534" i="33" s="1"/>
  <c r="E534" i="33" s="1"/>
  <c r="G513" i="33"/>
  <c r="H516" i="33" s="1"/>
  <c r="H517" i="33" s="1"/>
  <c r="C535" i="33" s="1"/>
  <c r="E535" i="33" s="1"/>
  <c r="G5" i="33"/>
  <c r="G272" i="33"/>
  <c r="G276" i="33" s="1"/>
  <c r="G277" i="33" s="1"/>
  <c r="C294" i="33" s="1"/>
  <c r="E294" i="33" s="1"/>
  <c r="G560" i="33"/>
  <c r="G564" i="33" s="1"/>
  <c r="G565" i="33" s="1"/>
  <c r="C582" i="33" s="1"/>
  <c r="E582" i="33" s="1"/>
  <c r="G896" i="33"/>
  <c r="G900" i="33" s="1"/>
  <c r="G901" i="33" s="1"/>
  <c r="C918" i="33" s="1"/>
  <c r="E918" i="33" s="1"/>
  <c r="G225" i="33"/>
  <c r="G229" i="33" s="1"/>
  <c r="G230" i="33" s="1"/>
  <c r="C247" i="33" s="1"/>
  <c r="E247" i="33" s="1"/>
  <c r="G226" i="33"/>
  <c r="G849" i="33"/>
  <c r="H852" i="33" s="1"/>
  <c r="H853" i="33" s="1"/>
  <c r="C871" i="33" s="1"/>
  <c r="E871" i="33" s="1"/>
  <c r="G897" i="33"/>
  <c r="H900" i="33" s="1"/>
  <c r="H901" i="33" s="1"/>
  <c r="C919" i="33" s="1"/>
  <c r="E919" i="33" s="1"/>
  <c r="G369" i="33"/>
  <c r="H372" i="33" s="1"/>
  <c r="H373" i="33" s="1"/>
  <c r="C391" i="33" s="1"/>
  <c r="E391" i="33" s="1"/>
  <c r="G993" i="33"/>
  <c r="H996" i="33" s="1"/>
  <c r="H997" i="33" s="1"/>
  <c r="C1015" i="33" s="1"/>
  <c r="E1015" i="33" s="1"/>
  <c r="G752" i="33"/>
  <c r="G756" i="33" s="1"/>
  <c r="G757" i="33" s="1"/>
  <c r="C774" i="33" s="1"/>
  <c r="E774" i="33" s="1"/>
  <c r="G753" i="33"/>
  <c r="H756" i="33" s="1"/>
  <c r="H757" i="33" s="1"/>
  <c r="C775" i="33" s="1"/>
  <c r="E775" i="33" s="1"/>
  <c r="G1088" i="33"/>
  <c r="G1092" i="33" s="1"/>
  <c r="G1093" i="33" s="1"/>
  <c r="C1110" i="33" s="1"/>
  <c r="E1110" i="33" s="1"/>
  <c r="G180" i="33"/>
  <c r="H183" i="33" s="1"/>
  <c r="H184" i="33" s="1"/>
  <c r="C202" i="33" s="1"/>
  <c r="E202" i="33" s="1"/>
  <c r="G465" i="33"/>
  <c r="H468" i="33" s="1"/>
  <c r="H469" i="33" s="1"/>
  <c r="C487" i="33" s="1"/>
  <c r="E487" i="33" s="1"/>
  <c r="G801" i="33"/>
  <c r="H804" i="33" s="1"/>
  <c r="H805" i="33" s="1"/>
  <c r="C823" i="33" s="1"/>
  <c r="E823" i="33" s="1"/>
  <c r="G1089" i="33"/>
  <c r="H1092" i="33" s="1"/>
  <c r="H1093" i="33" s="1"/>
  <c r="C1111" i="33" s="1"/>
  <c r="E1111" i="33" s="1"/>
  <c r="G609" i="33"/>
  <c r="G368" i="33"/>
  <c r="G372" i="33" s="1"/>
  <c r="G992" i="33"/>
  <c r="G996" i="33" s="1"/>
  <c r="G997" i="33" s="1"/>
  <c r="C1014" i="33" s="1"/>
  <c r="E1014" i="33" s="1"/>
  <c r="G137" i="33"/>
  <c r="H140" i="33" s="1"/>
  <c r="H141" i="33" s="1"/>
  <c r="C159" i="33" s="1"/>
  <c r="E159" i="33" s="1"/>
  <c r="G848" i="33"/>
  <c r="G852" i="33" s="1"/>
  <c r="G853" i="33" s="1"/>
  <c r="C870" i="33" s="1"/>
  <c r="E870" i="33" s="1"/>
  <c r="G321" i="33"/>
  <c r="H324" i="33" s="1"/>
  <c r="H325" i="33" s="1"/>
  <c r="C343" i="33" s="1"/>
  <c r="E343" i="33" s="1"/>
  <c r="G1040" i="33"/>
  <c r="G1044" i="33" s="1"/>
  <c r="G1045" i="33" s="1"/>
  <c r="C1062" i="33" s="1"/>
  <c r="E1062" i="33" s="1"/>
  <c r="G417" i="33"/>
  <c r="H420" i="33" s="1"/>
  <c r="H421" i="33" s="1"/>
  <c r="C439" i="33" s="1"/>
  <c r="E439" i="33" s="1"/>
  <c r="G179" i="33"/>
  <c r="G183" i="33" s="1"/>
  <c r="G184" i="33" s="1"/>
  <c r="C201" i="33" s="1"/>
  <c r="E201" i="33" s="1"/>
  <c r="G35" i="18"/>
  <c r="G36" i="18" s="1"/>
  <c r="F35" i="18"/>
  <c r="F36" i="18" s="1"/>
  <c r="E35" i="18"/>
  <c r="E36" i="18" s="1"/>
  <c r="G47" i="33"/>
  <c r="G136" i="33"/>
  <c r="G140" i="33" s="1"/>
  <c r="G141" i="33" s="1"/>
  <c r="C158" i="33" s="1"/>
  <c r="E158" i="33" s="1"/>
  <c r="G1041" i="33"/>
  <c r="H1044" i="33" s="1"/>
  <c r="H1045" i="33" s="1"/>
  <c r="C1063" i="33" s="1"/>
  <c r="E1063" i="33" s="1"/>
  <c r="G41" i="18"/>
  <c r="G42" i="18" s="1"/>
  <c r="E41" i="18"/>
  <c r="E42" i="18" s="1"/>
  <c r="F41" i="18"/>
  <c r="F42" i="18" s="1"/>
  <c r="G91" i="33"/>
  <c r="G95" i="33" s="1"/>
  <c r="G96" i="33" s="1"/>
  <c r="C113" i="33" s="1"/>
  <c r="E113" i="33" s="1"/>
  <c r="G92" i="33"/>
  <c r="H95" i="33" s="1"/>
  <c r="H96" i="33" s="1"/>
  <c r="C114" i="33" s="1"/>
  <c r="E114" i="33" s="1"/>
  <c r="G416" i="33"/>
  <c r="G464" i="33"/>
  <c r="G468" i="33" s="1"/>
  <c r="G469" i="33" s="1"/>
  <c r="C486" i="33" s="1"/>
  <c r="E486" i="33" s="1"/>
  <c r="G704" i="33"/>
  <c r="G708" i="33" s="1"/>
  <c r="G709" i="33" s="1"/>
  <c r="C726" i="33" s="1"/>
  <c r="E726" i="33" s="1"/>
  <c r="G656" i="33"/>
  <c r="G660" i="33" s="1"/>
  <c r="G661" i="33" s="1"/>
  <c r="C678" i="33" s="1"/>
  <c r="E678" i="33" s="1"/>
  <c r="G50" i="33"/>
  <c r="G51" i="33" s="1"/>
  <c r="C68" i="33" s="1"/>
  <c r="E68" i="33" s="1"/>
  <c r="G657" i="33"/>
  <c r="H660" i="33" s="1"/>
  <c r="H661" i="33" s="1"/>
  <c r="C679" i="33" s="1"/>
  <c r="E679" i="33" s="1"/>
  <c r="G705" i="33"/>
  <c r="H708" i="33" s="1"/>
  <c r="H709" i="33" s="1"/>
  <c r="C727" i="33" s="1"/>
  <c r="E727" i="33" s="1"/>
  <c r="G324" i="33"/>
  <c r="G325" i="33" s="1"/>
  <c r="C342" i="33" s="1"/>
  <c r="E342" i="33" s="1"/>
  <c r="G612" i="33"/>
  <c r="G613" i="33" s="1"/>
  <c r="C630" i="33" s="1"/>
  <c r="E630" i="33" s="1"/>
  <c r="F179" i="33"/>
  <c r="F5" i="33"/>
  <c r="F38" i="12"/>
  <c r="F39" i="12" s="1"/>
  <c r="G38" i="12"/>
  <c r="G39" i="12" s="1"/>
  <c r="E38" i="12"/>
  <c r="E39" i="12" s="1"/>
  <c r="G44" i="12"/>
  <c r="G45" i="12" s="1"/>
  <c r="F44" i="12"/>
  <c r="F45" i="12" s="1"/>
  <c r="F6" i="33"/>
  <c r="H9" i="33" s="1"/>
  <c r="H10" i="33" s="1"/>
  <c r="C28" i="33" s="1"/>
  <c r="E28" i="33" s="1"/>
  <c r="E44" i="12"/>
  <c r="E45" i="12" s="1"/>
  <c r="D43" i="8"/>
  <c r="E226" i="33"/>
  <c r="F39" i="22"/>
  <c r="F40" i="22" s="1"/>
  <c r="E39" i="22"/>
  <c r="E40" i="22" s="1"/>
  <c r="D39" i="22"/>
  <c r="D40" i="22" s="1"/>
  <c r="D34" i="22"/>
  <c r="D35" i="22" s="1"/>
  <c r="F34" i="22"/>
  <c r="F35" i="22" s="1"/>
  <c r="E34" i="22"/>
  <c r="E35" i="22" s="1"/>
  <c r="F44" i="21"/>
  <c r="F45" i="21" s="1"/>
  <c r="E44" i="21"/>
  <c r="E45" i="21" s="1"/>
  <c r="D44" i="21"/>
  <c r="D45" i="21" s="1"/>
  <c r="E38" i="21"/>
  <c r="E39" i="21" s="1"/>
  <c r="D39" i="21"/>
  <c r="F38" i="21"/>
  <c r="F39" i="21" s="1"/>
  <c r="M41" i="19"/>
  <c r="M42" i="19" s="1"/>
  <c r="N41" i="19"/>
  <c r="N42" i="19" s="1"/>
  <c r="N35" i="19"/>
  <c r="N36" i="19" s="1"/>
  <c r="M35" i="19"/>
  <c r="M36" i="19" s="1"/>
  <c r="F36" i="19"/>
  <c r="E36" i="19"/>
  <c r="D35" i="19"/>
  <c r="D36" i="19" s="1"/>
  <c r="F42" i="19"/>
  <c r="E41" i="19"/>
  <c r="E42" i="19" s="1"/>
  <c r="D41" i="19"/>
  <c r="D42" i="19" s="1"/>
  <c r="D35" i="16"/>
  <c r="D36" i="16" s="1"/>
  <c r="E35" i="16"/>
  <c r="E36" i="16" s="1"/>
  <c r="F36" i="16"/>
  <c r="F41" i="16"/>
  <c r="F42" i="16" s="1"/>
  <c r="E41" i="16"/>
  <c r="E42" i="16" s="1"/>
  <c r="D41" i="16"/>
  <c r="D42" i="16" s="1"/>
  <c r="F40" i="17"/>
  <c r="F41" i="17" s="1"/>
  <c r="E40" i="17"/>
  <c r="E41" i="17" s="1"/>
  <c r="D40" i="17"/>
  <c r="D41" i="17" s="1"/>
  <c r="E35" i="17"/>
  <c r="D34" i="17"/>
  <c r="D35" i="17" s="1"/>
  <c r="E41" i="13"/>
  <c r="E42" i="13" s="1"/>
  <c r="F41" i="13"/>
  <c r="F42" i="13" s="1"/>
  <c r="D41" i="13"/>
  <c r="D42" i="13" s="1"/>
  <c r="D35" i="13"/>
  <c r="D36" i="13" s="1"/>
  <c r="F35" i="13"/>
  <c r="F36" i="13" s="1"/>
  <c r="E35" i="13"/>
  <c r="E36" i="13" s="1"/>
  <c r="G38" i="11"/>
  <c r="G39" i="11" s="1"/>
  <c r="E38" i="11"/>
  <c r="E39" i="11" s="1"/>
  <c r="G44" i="11"/>
  <c r="G45" i="11" s="1"/>
  <c r="E35" i="9"/>
  <c r="E36" i="9" s="1"/>
  <c r="D35" i="9"/>
  <c r="D36" i="9" s="1"/>
  <c r="F35" i="9"/>
  <c r="F36" i="9" s="1"/>
  <c r="F41" i="9"/>
  <c r="F42" i="9" s="1"/>
  <c r="D41" i="9"/>
  <c r="D42" i="9" s="1"/>
  <c r="E41" i="9"/>
  <c r="E42" i="9" s="1"/>
  <c r="F36" i="6"/>
  <c r="G35" i="6"/>
  <c r="G36" i="6" s="1"/>
  <c r="E35" i="6"/>
  <c r="E36" i="6" s="1"/>
  <c r="G41" i="6"/>
  <c r="G42" i="6" s="1"/>
  <c r="E41" i="6"/>
  <c r="E42" i="6" s="1"/>
  <c r="F41" i="6"/>
  <c r="F42" i="6" s="1"/>
  <c r="E35" i="3"/>
  <c r="E36" i="3" s="1"/>
  <c r="F35" i="3"/>
  <c r="F36" i="3" s="1"/>
  <c r="D35" i="3"/>
  <c r="D36" i="3" s="1"/>
  <c r="D41" i="3"/>
  <c r="D42" i="3" s="1"/>
  <c r="F41" i="3"/>
  <c r="F42" i="3" s="1"/>
  <c r="E41" i="3"/>
  <c r="E42" i="3" s="1"/>
  <c r="F41" i="5"/>
  <c r="F42" i="5" s="1"/>
  <c r="E35" i="2"/>
  <c r="E36" i="2" s="1"/>
  <c r="D35" i="2"/>
  <c r="D36" i="2" s="1"/>
  <c r="F35" i="2"/>
  <c r="F36" i="2" s="1"/>
  <c r="F40" i="2"/>
  <c r="F41" i="2" s="1"/>
  <c r="E40" i="2"/>
  <c r="E41" i="2" s="1"/>
  <c r="D40" i="2"/>
  <c r="D41" i="2" s="1"/>
  <c r="H6" i="20"/>
  <c r="F7" i="24" s="1"/>
  <c r="F35" i="17"/>
  <c r="F43" i="15"/>
  <c r="E37" i="15"/>
  <c r="E8" i="23"/>
  <c r="G8" i="24" s="1"/>
  <c r="F7" i="20"/>
  <c r="H7" i="20" s="1"/>
  <c r="F8" i="24" s="1"/>
  <c r="F6" i="14"/>
  <c r="E7" i="24" s="1"/>
  <c r="E8" i="7"/>
  <c r="E7" i="7"/>
  <c r="D43" i="15"/>
  <c r="F37" i="15"/>
  <c r="E43" i="15"/>
  <c r="D37" i="15"/>
  <c r="E44" i="11"/>
  <c r="E45" i="11" s="1"/>
  <c r="F44" i="11"/>
  <c r="F45" i="11" s="1"/>
  <c r="B7" i="7"/>
  <c r="F35" i="5"/>
  <c r="F36" i="5" s="1"/>
  <c r="E35" i="5"/>
  <c r="E36" i="5" s="1"/>
  <c r="D35" i="5"/>
  <c r="D36" i="5" s="1"/>
  <c r="E6" i="10"/>
  <c r="D7" i="24" s="1"/>
  <c r="D7" i="7"/>
  <c r="F36" i="8"/>
  <c r="F37" i="8" s="1"/>
  <c r="B8" i="7"/>
  <c r="E41" i="5"/>
  <c r="E42" i="5" s="1"/>
  <c r="D8" i="7"/>
  <c r="E42" i="8"/>
  <c r="E43" i="8" s="1"/>
  <c r="F42" i="8"/>
  <c r="F43" i="8" s="1"/>
  <c r="D36" i="8"/>
  <c r="D37" i="8" s="1"/>
  <c r="E36" i="8"/>
  <c r="E37" i="8" s="1"/>
  <c r="D41" i="5"/>
  <c r="D42" i="5" s="1"/>
  <c r="G373" i="33" l="1"/>
  <c r="C390" i="33" s="1"/>
  <c r="E390" i="33" s="1"/>
  <c r="G9" i="33"/>
  <c r="G10" i="33" s="1"/>
  <c r="C27" i="33" s="1"/>
  <c r="E27" i="33" s="1"/>
  <c r="H612" i="33"/>
  <c r="H613" i="33" s="1"/>
  <c r="C631" i="33" s="1"/>
  <c r="E631" i="33" s="1"/>
  <c r="G420" i="33"/>
  <c r="G421" i="33" s="1"/>
  <c r="C438" i="33" s="1"/>
  <c r="E438" i="33" s="1"/>
  <c r="H50" i="33"/>
  <c r="H51" i="33" s="1"/>
  <c r="C69" i="33" s="1"/>
  <c r="E69" i="33" s="1"/>
  <c r="H229" i="33"/>
  <c r="H230" i="33" s="1"/>
  <c r="C248" i="33" s="1"/>
  <c r="E248" i="33" s="1"/>
  <c r="F7" i="7"/>
  <c r="F8" i="7"/>
  <c r="C8" i="24" s="1"/>
  <c r="E7" i="10"/>
  <c r="D8" i="24" s="1"/>
  <c r="C7" i="24" l="1"/>
  <c r="H7" i="24" s="1"/>
  <c r="H8" i="24"/>
</calcChain>
</file>

<file path=xl/sharedStrings.xml><?xml version="1.0" encoding="utf-8"?>
<sst xmlns="http://schemas.openxmlformats.org/spreadsheetml/2006/main" count="1456" uniqueCount="323">
  <si>
    <t>20__-20___ учебный год</t>
  </si>
  <si>
    <t>программой дошкольного образования</t>
  </si>
  <si>
    <t>Приказ Министерства просвещения РФ от 24.11.2022г.</t>
  </si>
  <si>
    <t>Педагоги:</t>
  </si>
  <si>
    <t>Воспитатель:</t>
  </si>
  <si>
    <t>Учитель-логопед:</t>
  </si>
  <si>
    <t>Образовательная область «Речевое развитие»</t>
  </si>
  <si>
    <t>НАПРАВЛЕНИЕ I. ФОРМИРОВАНИЕ СЛОВАРЯ</t>
  </si>
  <si>
    <t>№п/п</t>
  </si>
  <si>
    <t>ФИ ребенка</t>
  </si>
  <si>
    <t>Понимает и использует в речи обобщающие слова</t>
  </si>
  <si>
    <t>Понимает и использует в речи</t>
  </si>
  <si>
    <t xml:space="preserve">среднее значение </t>
  </si>
  <si>
    <t>одежда</t>
  </si>
  <si>
    <t>н.г.</t>
  </si>
  <si>
    <t>к.г.</t>
  </si>
  <si>
    <t>среднее значение:</t>
  </si>
  <si>
    <t>начало года</t>
  </si>
  <si>
    <t>всего</t>
  </si>
  <si>
    <t>норма</t>
  </si>
  <si>
    <t>ниже нормы</t>
  </si>
  <si>
    <t xml:space="preserve">низкий </t>
  </si>
  <si>
    <t>количество детей</t>
  </si>
  <si>
    <t>%</t>
  </si>
  <si>
    <t>конец года</t>
  </si>
  <si>
    <t>НАПРАВЛЕНИЕ 4. СВЯЗНАЯ РЕЧЬ. ИНТЕРЕС К ХУДОЖЕСТВЕННОЙ ЛИТЕРАТУРЕ</t>
  </si>
  <si>
    <t>Формирование словаря</t>
  </si>
  <si>
    <t xml:space="preserve">Звуковая культура речи. Обучение грамоте </t>
  </si>
  <si>
    <t>Грамматический строй речи</t>
  </si>
  <si>
    <t>Связная речь. Интерес к художественной литературе</t>
  </si>
  <si>
    <t>Средний уровень речевого развития</t>
  </si>
  <si>
    <t>начало</t>
  </si>
  <si>
    <t>конец</t>
  </si>
  <si>
    <t>ВЫВОДЫ:</t>
  </si>
  <si>
    <t>Начало учебного года:</t>
  </si>
  <si>
    <t>Конец учебного года:</t>
  </si>
  <si>
    <t>Образовательная область «Познавательное развитие»</t>
  </si>
  <si>
    <t>НАПРАВЛЕНИЕ 1. СЕНСОРНЫЕ ЭТАЛОНЫ И ПОЗНАВАТЕЛЬНЫЕ ДЕЙСТВИЯ. ОКРУЖАЮЩИЙ МИР. ПРИРОДА.</t>
  </si>
  <si>
    <t>НАПРАВЛЕНИЕ 2. МАТЕМАТИЧЕСКИЕ ПРЕДСТАВЛЕНИЯ</t>
  </si>
  <si>
    <t>Обобщение результатов педагогической диагностики по направлениям</t>
  </si>
  <si>
    <t>ОО «Познавательное развитие»</t>
  </si>
  <si>
    <t>Сенсорные эталоны и познавательные действия. Окружающий мир. Природа.</t>
  </si>
  <si>
    <t>Математические представления</t>
  </si>
  <si>
    <t>ФЦКМ</t>
  </si>
  <si>
    <t>ФЭМП</t>
  </si>
  <si>
    <t>Средний уровень</t>
  </si>
  <si>
    <t>Образовательная область «Социально-коммуникативное развитие»</t>
  </si>
  <si>
    <t>НАПРАВЛЕНИЕ 1,2. СОЦИАЛЬНЫЕ ОТНОШЕНИЯ. ФОРМИРОВАНИЕ ОСНОВ ГРАЖДАНСТВЕННОСТИ И ПАРТИОТИЗМА.</t>
  </si>
  <si>
    <t>НАПРАВЛЕНИЕ 3. ТРУДОВОЕ ВОСПИТАНИЕ</t>
  </si>
  <si>
    <t>НАПРАВЛЕНИЕ 4. ФОРМИРОВАНИЕ БЕЗОПАСНОГО ПОВЕДЕНИЯ</t>
  </si>
  <si>
    <t xml:space="preserve">Обобщение результатов педагогической диагностики по направлениям </t>
  </si>
  <si>
    <t>ОО «Социально-коммуникативное развитие»</t>
  </si>
  <si>
    <t>Социальные отношения. Формирование основ гражданственности и патриотизма</t>
  </si>
  <si>
    <t>Трудовое воспитание</t>
  </si>
  <si>
    <t>Формирование безопасного поведения</t>
  </si>
  <si>
    <t>Средний балл/уровень (итоговый)</t>
  </si>
  <si>
    <t>Начало уч.года:</t>
  </si>
  <si>
    <t>Конец уч.года:</t>
  </si>
  <si>
    <t>Образовательная область «Художественно-эстетическое развитие»</t>
  </si>
  <si>
    <t>НАПРАВЛЕНИЕ I. ПРИОБЩЕНИЕ К ИСКУССТВУ</t>
  </si>
  <si>
    <t>НАПРАВЛЕНИЕ 3. ИЗОБРАЗИТЕЛЬНАЯ ДЕЯТЕЛЬНОСТЬ</t>
  </si>
  <si>
    <t>НАПРАВЛЕНИЕ 2. КОНСТРУКТИВНАЯ ДЕЯТЕЛЬНОСТЬ</t>
  </si>
  <si>
    <t>НАПРАВЛЕНИЕ 4. МУЗЫКАЛЬНАЯ ДЕЯТЕЛЬНОСТЬ</t>
  </si>
  <si>
    <t>Слушание</t>
  </si>
  <si>
    <t>Пение</t>
  </si>
  <si>
    <t>Песенное творчество</t>
  </si>
  <si>
    <t>Музыкально-ритмические движения</t>
  </si>
  <si>
    <t>Игра на ДМИ</t>
  </si>
  <si>
    <t>НАПРАВЛЕНИЕ 5. ТЕАТРАЛИЗОВАННАЯ И КУЛЬТУРНО-ДОСУГОВАЯ ДЕЯТЕЛЬНОСТЬ</t>
  </si>
  <si>
    <t>Театрализованная деятельность</t>
  </si>
  <si>
    <t>среднее значение</t>
  </si>
  <si>
    <t>Культурно-досуговая деятельность</t>
  </si>
  <si>
    <t>ТЕАТРАЛИЗОВАННАЯ ДЕЯТЕЛЬНОСТЬ</t>
  </si>
  <si>
    <t>КУЛЬТУРНО-ДОСУГОВАЯ ДЕЯТЕЛЬНОСТЬ</t>
  </si>
  <si>
    <t>ОО «Художественно-эстетическое развитие»</t>
  </si>
  <si>
    <t>Приобщение к искусству</t>
  </si>
  <si>
    <t>Конструктивная деятельность</t>
  </si>
  <si>
    <t>Изобразительная деятельность</t>
  </si>
  <si>
    <t>Музыкальная деятельность</t>
  </si>
  <si>
    <r>
      <rPr>
        <sz val="11"/>
        <color theme="1"/>
        <rFont val="Times New Roman"/>
        <family val="1"/>
        <charset val="204"/>
      </rPr>
      <t>Театрализованная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</si>
  <si>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r>
      <rPr>
        <sz val="11"/>
        <color theme="1"/>
        <rFont val="Times New Roman"/>
        <family val="1"/>
        <charset val="204"/>
      </rPr>
      <t>Культурно</t>
    </r>
    <r>
      <rPr>
        <sz val="11"/>
        <color theme="1"/>
        <rFont val="Snap ITC"/>
        <family val="5"/>
      </rPr>
      <t>-</t>
    </r>
    <r>
      <rPr>
        <sz val="11"/>
        <color theme="1"/>
        <rFont val="Times New Roman"/>
        <family val="1"/>
        <charset val="204"/>
      </rPr>
      <t>досуговая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</si>
  <si>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t xml:space="preserve">Средний балл/уровень </t>
  </si>
  <si>
    <t>Образовательная область «Физическое развитие»</t>
  </si>
  <si>
    <t>НАПРАВЛЕНИЕ 2. ФОРМИРОВАНИЕ ОСНОВ ЗДОРОВОГО ОБРАЗА ЖИЗНИ. АКТИВНЫЙ ОТДЫХ</t>
  </si>
  <si>
    <t>Основная гимнастика. Подвижные и спортивные игры. Спортивные упражнения.</t>
  </si>
  <si>
    <t>Формирование основ здорового образа жизни. Активный отдых.</t>
  </si>
  <si>
    <t>Средний балл/уровень</t>
  </si>
  <si>
    <t xml:space="preserve">Обобщение результатов педагогической диагностики по всем образовательным областям </t>
  </si>
  <si>
    <t>Речевое развитие</t>
  </si>
  <si>
    <t>Познавательное развитие</t>
  </si>
  <si>
    <t>Социально­коммуникативное развитие</t>
  </si>
  <si>
    <t>Художественно­эстетическое развитие</t>
  </si>
  <si>
    <t>Физическое развитие</t>
  </si>
  <si>
    <t>РР</t>
  </si>
  <si>
    <t>ПР</t>
  </si>
  <si>
    <t>СК</t>
  </si>
  <si>
    <t>ХЭ</t>
  </si>
  <si>
    <t>ФР</t>
  </si>
  <si>
    <t>ср.ур.</t>
  </si>
  <si>
    <t>Основные выводы по результатам педагогической диагностики</t>
  </si>
  <si>
    <t>Педагогический процесс организован на _________ уровне.</t>
  </si>
  <si>
    <t>Следует обратить внимание на трудности реализации образовательной(-ых) области(-ей) «_________ развитие» в следующих аспектах:</t>
  </si>
  <si>
    <t>1.</t>
  </si>
  <si>
    <t>2.</t>
  </si>
  <si>
    <t>3.</t>
  </si>
  <si>
    <t>В индивидуальной помощи нуждаются следующие дети:</t>
  </si>
  <si>
    <t>1. «Речевое развитие»:</t>
  </si>
  <si>
    <t>2. «Познавательное развитие»:</t>
  </si>
  <si>
    <t xml:space="preserve">3. «Социально-коммуникативное развитие»: </t>
  </si>
  <si>
    <t>4. «Художественно-эстетическое развитие»:</t>
  </si>
  <si>
    <t xml:space="preserve">5. «Физическое развитие»: </t>
  </si>
  <si>
    <t xml:space="preserve"> на 202__/2____ учебный год</t>
  </si>
  <si>
    <t>ОГЛАВЛЕНИЕ:</t>
  </si>
  <si>
    <t>Кликнув мышкой по соответствующему названию, вы автоматически перейдете в нужный раздел.</t>
  </si>
  <si>
    <t>наименование вкладки</t>
  </si>
  <si>
    <t>ТИТУЛЬНЫЙ ЛИСТ</t>
  </si>
  <si>
    <t>Образовательная область "Социально-коммуникативное развитие"</t>
  </si>
  <si>
    <t>СК-1</t>
  </si>
  <si>
    <t>НАПРАВЛЕНИЕ 1. СОЦИАЛЬНЫЕ ОТНОШЕНИЯ.</t>
  </si>
  <si>
    <t>НАПРАВЛЕНИЕ 2. ФОРМИРОВАНИЕ ОСНОВ ГРАЖДАНСТВЕННОСТИ И ПАРТИОТИЗМА.</t>
  </si>
  <si>
    <t>СК-2</t>
  </si>
  <si>
    <t>СК-3</t>
  </si>
  <si>
    <t>ИТОГ СК</t>
  </si>
  <si>
    <t>Образовательная область "Познавательное развитие"</t>
  </si>
  <si>
    <t>ПР-1</t>
  </si>
  <si>
    <t>ПР-2</t>
  </si>
  <si>
    <t>ИТОГ -ПР</t>
  </si>
  <si>
    <t>Обобщение результатов педагогической диагностики по направлениям ОО "Познавательное развитие"</t>
  </si>
  <si>
    <t>Образовательная область "Речевое  развитие"</t>
  </si>
  <si>
    <t>РР-1</t>
  </si>
  <si>
    <t>РР-2</t>
  </si>
  <si>
    <t>НАПРАВЛЕНИЕ 3. ГРАММАТИЧЕСКИЙ СТРОЙ РЕЧИ.</t>
  </si>
  <si>
    <t>РР-3</t>
  </si>
  <si>
    <t>РР-4</t>
  </si>
  <si>
    <t>ИТОГ РР</t>
  </si>
  <si>
    <t>Обобщение результатов педагогической диагностики по направлениям ОО "Речевое развитие"</t>
  </si>
  <si>
    <t>Образовательная область "Художественно-эстетическое развитие"</t>
  </si>
  <si>
    <t>ХЭ-1</t>
  </si>
  <si>
    <t>ХЭ-2</t>
  </si>
  <si>
    <t>ХЭ-3</t>
  </si>
  <si>
    <t>ХЭ-4</t>
  </si>
  <si>
    <t>ХЭ-5</t>
  </si>
  <si>
    <t>ИТОГ ХЭ</t>
  </si>
  <si>
    <t>Обобщение результатов педагогической диагностики по направлениям ОО "Художественно-эстетическое развитие"</t>
  </si>
  <si>
    <t>Образовательная область "Физическое развитие"</t>
  </si>
  <si>
    <t>ФР-1</t>
  </si>
  <si>
    <t>НАПРАВЛЕНИЕ I. ОСНОВНАЯ ГИМНАСТИКА. ПОДВИЖНЫЕ И СПОРТИВНЫЕ ИГРЫ. СПОРТИВНЫЕ УПРАЖНЕНИЯ</t>
  </si>
  <si>
    <t>ФР-2</t>
  </si>
  <si>
    <t>ИТОГ ФР</t>
  </si>
  <si>
    <t>Обобщение результатов педагогической диагностики по направлениям ОО «Физическое развитие»</t>
  </si>
  <si>
    <t>ОБЩИЙ ИТОГ</t>
  </si>
  <si>
    <t>НАПРАВЛЕНИЕ 3. ГРАММАТИЧЕСКИЙ СТРОЙ РЕЧИ</t>
  </si>
  <si>
    <r>
      <rPr>
        <u/>
        <sz val="12"/>
        <color theme="0"/>
        <rFont val="Times New Roman"/>
        <family val="1"/>
        <charset val="204"/>
      </rPr>
      <t xml:space="preserve">Обобщение результатов педагогической диагностики по всем образовательным областям </t>
    </r>
  </si>
  <si>
    <t>Обобщение результатов педагогической диагностики по направлениям ОО "Социально-коммуникативное развитие"</t>
  </si>
  <si>
    <t>ОГЛАВЛЕНИЕ</t>
  </si>
  <si>
    <t>Муз.руководитель</t>
  </si>
  <si>
    <t>НАПРАВЛЕНИЕ 2. ЗВУКОВАЯ КУЛЬТУРА РЕЧИ. ПОДГОТОВКА К ОБУЧЕНИ ГРАМОТЕ.</t>
  </si>
  <si>
    <t>НАПРАВЛЕНИЕ 2. ЗВУКОВАЯ КУЛЬТУРА РЕЧИ. ПОДГОТОВКА К ОБУЧЕНИЮ ГРАМОТЕ</t>
  </si>
  <si>
    <t>В соответствии с Федеральной адаптированной образовательной</t>
  </si>
  <si>
    <t>Список обучающихся</t>
  </si>
  <si>
    <t>Фамилия имя ребенка</t>
  </si>
  <si>
    <t>Возраст</t>
  </si>
  <si>
    <t xml:space="preserve">Заключение </t>
  </si>
  <si>
    <t>НАИМЕНОВАНИЕ УЧРЕЖДЕНИЯ</t>
  </si>
  <si>
    <t>игрушки</t>
  </si>
  <si>
    <t>обувь</t>
  </si>
  <si>
    <t>посуда</t>
  </si>
  <si>
    <t>Понимает и употребляет слова, обозначающие название</t>
  </si>
  <si>
    <t>Знает и называет</t>
  </si>
  <si>
    <t>в природе</t>
  </si>
  <si>
    <t>Знает правила безопасного поведения и стремится их выполнять</t>
  </si>
  <si>
    <t>С удовольствием участвует в праздниках, развлечениях и тд</t>
  </si>
  <si>
    <t>О</t>
  </si>
  <si>
    <t>ФИ ребенка:</t>
  </si>
  <si>
    <t>Сентябрь</t>
  </si>
  <si>
    <t>Май</t>
  </si>
  <si>
    <t>Сводна таблица</t>
  </si>
  <si>
    <t>Н.Г.</t>
  </si>
  <si>
    <t>К.Г.</t>
  </si>
  <si>
    <t>Социально-коммуникативное развитие</t>
  </si>
  <si>
    <t>Художественно-эстетическое развитие</t>
  </si>
  <si>
    <t>Итоговое количество баллов по блоку (макс.25)</t>
  </si>
  <si>
    <t>Уровень успешности образовательной деятельности</t>
  </si>
  <si>
    <t>Уровень успешности образовательной деятельности по отношению к обучающемуся</t>
  </si>
  <si>
    <t xml:space="preserve">Свирская Анастасия </t>
  </si>
  <si>
    <t xml:space="preserve">Саркисов Илья </t>
  </si>
  <si>
    <t xml:space="preserve">Панов Тимофей </t>
  </si>
  <si>
    <t>Муравлев Даниил</t>
  </si>
  <si>
    <t>Меньшов Алексей</t>
  </si>
  <si>
    <t>Максимова Анна</t>
  </si>
  <si>
    <t>Князева Алиса</t>
  </si>
  <si>
    <t>Кирилина Виктория</t>
  </si>
  <si>
    <t>Йолсал Дениз</t>
  </si>
  <si>
    <t>Десятниченко Кирилл</t>
  </si>
  <si>
    <t xml:space="preserve">Шагабудинов Владислав </t>
  </si>
  <si>
    <t xml:space="preserve">Черногоров Аркадий </t>
  </si>
  <si>
    <t>Федоров Данила</t>
  </si>
  <si>
    <t>Тихонов Данил</t>
  </si>
  <si>
    <t xml:space="preserve">Стригунов Александр </t>
  </si>
  <si>
    <t>Солопов Максим</t>
  </si>
  <si>
    <t>Сергеев Алексей</t>
  </si>
  <si>
    <t>Семенина Елизавета</t>
  </si>
  <si>
    <t>Гущина Софья</t>
  </si>
  <si>
    <t>Власов Дмитрий</t>
  </si>
  <si>
    <t>Бирюкова Екатерина</t>
  </si>
  <si>
    <t>Башилова Наталья</t>
  </si>
  <si>
    <t>Бахтин Антон</t>
  </si>
  <si>
    <t>Диагностика индивидуального развития детей 3-4 лет с ТНР</t>
  </si>
  <si>
    <t>Произносит простые по артикуляции звуки</t>
  </si>
  <si>
    <t>Воспроизводит звуковлоговую структуру</t>
  </si>
  <si>
    <r>
      <t xml:space="preserve">двусложных слов </t>
    </r>
    <r>
      <rPr>
        <i/>
        <sz val="12"/>
        <color rgb="FF000000"/>
        <rFont val="Times New Roman"/>
        <family val="1"/>
        <charset val="204"/>
      </rPr>
      <t>(вода,нога, вата, Дима)</t>
    </r>
  </si>
  <si>
    <r>
      <t xml:space="preserve">односложных слов </t>
    </r>
    <r>
      <rPr>
        <i/>
        <sz val="12"/>
        <color theme="1"/>
        <rFont val="Times New Roman"/>
        <family val="1"/>
        <charset val="204"/>
      </rPr>
      <t>(дом, кот, дуб, бук, мак)</t>
    </r>
  </si>
  <si>
    <r>
      <t xml:space="preserve">трехсложных слов </t>
    </r>
    <r>
      <rPr>
        <i/>
        <sz val="12"/>
        <color theme="1"/>
        <rFont val="Times New Roman"/>
        <family val="1"/>
        <charset val="204"/>
      </rPr>
      <t>(вагоны, бананы, батоны, панама)</t>
    </r>
  </si>
  <si>
    <r>
      <t>в Иминительном падеже, ед. и мн.числа</t>
    </r>
    <r>
      <rPr>
        <i/>
        <sz val="12"/>
        <color theme="1"/>
        <rFont val="Times New Roman"/>
        <family val="1"/>
        <charset val="204"/>
      </rPr>
      <t xml:space="preserve"> (стол-столы, мяч-мячи, дом-дома, куала-куклы, рука-руки) </t>
    </r>
  </si>
  <si>
    <t>в Винительном падеже без предлога (Что ты видишь? - вижу дом, машину, куклу)</t>
  </si>
  <si>
    <t>Умеет согласовывать прилагательные с сущ-ми ед.числа м.р. и ж.р. (красный мяч, синий шар, красная чашка, синяя лопатка)</t>
  </si>
  <si>
    <r>
      <t xml:space="preserve">Употребляет предложно-падежные конструкции с предлогами </t>
    </r>
    <r>
      <rPr>
        <i/>
        <sz val="12"/>
        <color rgb="FF000000"/>
        <rFont val="Times New Roman"/>
        <family val="1"/>
        <charset val="204"/>
      </rPr>
      <t>(по картинкам)</t>
    </r>
  </si>
  <si>
    <t>В</t>
  </si>
  <si>
    <t>НА</t>
  </si>
  <si>
    <t>дом-домик</t>
  </si>
  <si>
    <t>стул-стульчик</t>
  </si>
  <si>
    <t>чашка-чашечка</t>
  </si>
  <si>
    <t>кукла-куколка</t>
  </si>
  <si>
    <t>кот спит - коты спят</t>
  </si>
  <si>
    <t>птичка летит - птички летят</t>
  </si>
  <si>
    <r>
      <t xml:space="preserve">Использует в речи сущ-ые с уменьшительно-ласкат.суффиксами </t>
    </r>
    <r>
      <rPr>
        <i/>
        <sz val="14"/>
        <color rgb="FF000000"/>
        <rFont val="Times New Roman"/>
        <family val="1"/>
        <charset val="204"/>
      </rPr>
      <t>(по картинкам)</t>
    </r>
  </si>
  <si>
    <r>
      <t xml:space="preserve">Правильно употребляет в речи глаголы ед. и мн.числа </t>
    </r>
    <r>
      <rPr>
        <i/>
        <sz val="14"/>
        <color rgb="FF000000"/>
        <rFont val="Times New Roman"/>
        <family val="1"/>
        <charset val="204"/>
      </rPr>
      <t>(по картинкам)</t>
    </r>
  </si>
  <si>
    <r>
      <t xml:space="preserve">Образует и использует в речи существительные </t>
    </r>
    <r>
      <rPr>
        <i/>
        <sz val="14"/>
        <color rgb="FF000000"/>
        <rFont val="Times New Roman"/>
        <family val="1"/>
        <charset val="204"/>
      </rPr>
      <t>(по картинкам)</t>
    </r>
  </si>
  <si>
    <t>Рассказывает двустишья</t>
  </si>
  <si>
    <t>существительные</t>
  </si>
  <si>
    <t>глаголы</t>
  </si>
  <si>
    <t>прилагательные</t>
  </si>
  <si>
    <r>
      <t xml:space="preserve">предметов </t>
    </r>
    <r>
      <rPr>
        <i/>
        <sz val="12"/>
        <color theme="1"/>
        <rFont val="Times New Roman"/>
        <family val="1"/>
        <charset val="204"/>
      </rPr>
      <t>(по картинками) - стол, стул, окно, голова, рука, нос, уши, глаза</t>
    </r>
  </si>
  <si>
    <r>
      <t xml:space="preserve">признаков </t>
    </r>
    <r>
      <rPr>
        <i/>
        <sz val="12"/>
        <color theme="1"/>
        <rFont val="Times New Roman"/>
        <family val="1"/>
        <charset val="204"/>
      </rPr>
      <t>(называет предьявленные цвета)</t>
    </r>
  </si>
  <si>
    <r>
      <t xml:space="preserve">действий </t>
    </r>
    <r>
      <rPr>
        <i/>
        <sz val="12"/>
        <color theme="1"/>
        <rFont val="Times New Roman"/>
        <family val="1"/>
        <charset val="204"/>
      </rPr>
      <t>(где мальчик стоит, идет, сидит, играет?)</t>
    </r>
  </si>
  <si>
    <t>Различает на слух длинные и короткие слова</t>
  </si>
  <si>
    <t>Вслушивается в звучание слова</t>
  </si>
  <si>
    <t>Владеет терминами "слово", "звук"</t>
  </si>
  <si>
    <t>Отвечает на вопросы после прочтения сказки, используя слова, простые предложения, состоящие из двух-трех слов</t>
  </si>
  <si>
    <t>Передает содержание знакомой сказки по серии картинок с помощью педагога</t>
  </si>
  <si>
    <t>Внятно, не спеша произносит небольшие потешки и стихотворения</t>
  </si>
  <si>
    <t>Воспроизводит короткие ролевые диалоги из сказок и прибауток в играх-драматизациях</t>
  </si>
  <si>
    <r>
      <rPr>
        <sz val="12"/>
        <color theme="1"/>
        <rFont val="Times New Roman"/>
        <family val="1"/>
        <charset val="204"/>
      </rPr>
      <t xml:space="preserve">Эмоционально откливаектся на процесс совместного слушания художественных произведений </t>
    </r>
    <r>
      <rPr>
        <i/>
        <sz val="12"/>
        <color theme="1"/>
        <rFont val="Times New Roman"/>
        <family val="1"/>
        <charset val="204"/>
      </rPr>
      <t>(улыбка, смех, жесты)</t>
    </r>
  </si>
  <si>
    <r>
      <rPr>
        <sz val="12"/>
        <color theme="1"/>
        <rFont val="Times New Roman"/>
        <family val="1"/>
        <charset val="204"/>
      </rPr>
      <t>Понимает содержание и композицию текста</t>
    </r>
    <r>
      <rPr>
        <i/>
        <sz val="12"/>
        <color theme="1"/>
        <rFont val="Times New Roman"/>
        <family val="1"/>
        <charset val="204"/>
      </rPr>
      <t xml:space="preserve"> (поступки персонажы, последовательность событий)</t>
    </r>
  </si>
  <si>
    <t>ОО «Речевое развитие»</t>
  </si>
  <si>
    <t>Различает круг, квадрат, треугольник, предметы, имеющие углы и круглую форму</t>
  </si>
  <si>
    <r>
      <t xml:space="preserve">Различает и называет цвета </t>
    </r>
    <r>
      <rPr>
        <i/>
        <sz val="14"/>
        <color theme="1"/>
        <rFont val="Times New Roman"/>
        <family val="1"/>
        <charset val="204"/>
      </rPr>
      <t>(красный, синий, зеленый, желтый, белый, черный)</t>
    </r>
  </si>
  <si>
    <r>
      <t xml:space="preserve">Называет оттенки цветов </t>
    </r>
    <r>
      <rPr>
        <i/>
        <sz val="14"/>
        <color theme="1"/>
        <rFont val="Times New Roman"/>
        <family val="1"/>
        <charset val="204"/>
      </rPr>
      <t>(розовый, голубой, серый)</t>
    </r>
    <r>
      <rPr>
        <sz val="14"/>
        <color theme="1"/>
        <rFont val="Times New Roman"/>
        <family val="1"/>
        <charset val="204"/>
      </rPr>
      <t>.</t>
    </r>
  </si>
  <si>
    <t>Собирает простые предметные картинки из двух-трех частей (без помощи взрослого)</t>
  </si>
  <si>
    <t>Соотносит предмет, изображенный на  картинке, по описанию педагога</t>
  </si>
  <si>
    <t>Ориентируется в пространстве от себя: впереди (сзади), сверху (снизу), справа (слева)</t>
  </si>
  <si>
    <t>Использует в речи слова, обохначающие свойства, качества предметов и отношений между ними</t>
  </si>
  <si>
    <t>Определяет количественное соотношение двух групп предметов, понимает конкретный смысл слов «больше», «меньше», «столько же»</t>
  </si>
  <si>
    <t>Знает правила поведения в природе (не ломать ветки, не рвать растения, быть осторожными с животными)</t>
  </si>
  <si>
    <t>Знает названия нескольких профессий и их действий</t>
  </si>
  <si>
    <r>
      <t xml:space="preserve">Знает и называет геметрические фигуры: </t>
    </r>
    <r>
      <rPr>
        <i/>
        <sz val="14"/>
        <color theme="1"/>
        <rFont val="Times New Roman"/>
        <family val="1"/>
        <charset val="204"/>
      </rPr>
      <t>шар, куб, круг, квадрат, треугольник</t>
    </r>
  </si>
  <si>
    <r>
      <t xml:space="preserve">Знает реальные явления и их изображения: </t>
    </r>
    <r>
      <rPr>
        <i/>
        <sz val="14"/>
        <color rgb="FF000000"/>
        <rFont val="Times New Roman"/>
        <family val="1"/>
        <charset val="204"/>
      </rPr>
      <t>утро-вечер, день-ночь, зима-лето</t>
    </r>
  </si>
  <si>
    <t>Выполняет элементарные правила культуры поведения в ДОО</t>
  </si>
  <si>
    <t>Знает название населенного пункта, в котором живет</t>
  </si>
  <si>
    <t>Имеет представление о малой родине</t>
  </si>
  <si>
    <t>Может назвать некоторые достопримечательности родного города (поселка)</t>
  </si>
  <si>
    <t>Березно относится к предметам и игрушкам как результатам труда взрослых</t>
  </si>
  <si>
    <t>Умеет одеваться, раздеваться, умываться самостоятельно</t>
  </si>
  <si>
    <t>Проявляет интерес к правилам безопасного поведения в быту</t>
  </si>
  <si>
    <r>
      <rPr>
        <sz val="12"/>
        <color theme="1"/>
        <rFont val="Times New Roman"/>
        <family val="1"/>
        <charset val="204"/>
      </rPr>
      <t xml:space="preserve">Знает почему нельзя пользования самостоятельно бытовыми приборами </t>
    </r>
    <r>
      <rPr>
        <i/>
        <sz val="12"/>
        <color theme="1"/>
        <rFont val="Times New Roman"/>
        <family val="1"/>
        <charset val="204"/>
      </rPr>
      <t>(ножи, иголки, ножницы, лекартсва, спички)</t>
    </r>
  </si>
  <si>
    <t>Знает и соблюдает правила дорожного движения и поведения на улице</t>
  </si>
  <si>
    <r>
      <t xml:space="preserve">Имеет представления о видах хозяйственно-бытового труда </t>
    </r>
    <r>
      <rPr>
        <i/>
        <sz val="12"/>
        <color theme="1"/>
        <rFont val="Times New Roman"/>
        <family val="1"/>
        <charset val="204"/>
      </rPr>
      <t>(мытье посуды, уборка помещений)</t>
    </r>
  </si>
  <si>
    <t>в группе</t>
  </si>
  <si>
    <t>в общественных местах</t>
  </si>
  <si>
    <t>Проявляет устойчивый эмоциональный контакт с педработником и детьми</t>
  </si>
  <si>
    <t>Выполняет ролевые действия в игре. Соблюдает правила.</t>
  </si>
  <si>
    <t>Замечает несоответствие поведения других детей требованиям педработника</t>
  </si>
  <si>
    <t>Устанавливает положительные контакты между сверстниками</t>
  </si>
  <si>
    <t>Выражает интерес и проявляет внимание к различным эмоциональным состояниям человека</t>
  </si>
  <si>
    <t>Убирает за собой игрушки</t>
  </si>
  <si>
    <t>Аккуратно складывает и убирает одежду</t>
  </si>
  <si>
    <t>Проявляет интерес к произведениям искусства</t>
  </si>
  <si>
    <t>Различает некоторые виды искусства</t>
  </si>
  <si>
    <t>Проявляет положительный эмоциональный отклик на красоту природы</t>
  </si>
  <si>
    <t>Слушает чтение художественных текстов, сосредотачивается на этой деятельности на 10—15 минут, не отвлекаясь</t>
  </si>
  <si>
    <t>Знает, называет и правильно использует детали строительного материала. Изменяет постройки, надстраивая или заменяя одни детали другими</t>
  </si>
  <si>
    <t>Сооружает постройки по собственному замыслу</t>
  </si>
  <si>
    <t>Обыгрывает постройки, объединяя их по сюжету</t>
  </si>
  <si>
    <t>Знает свойства песна, снега при сооружении построек</t>
  </si>
  <si>
    <t>После игры аккуратно складывает детали в коробки</t>
  </si>
  <si>
    <t>рисование</t>
  </si>
  <si>
    <t>лепка</t>
  </si>
  <si>
    <t>аппликация; народное ДПИ</t>
  </si>
  <si>
    <t>Правильно держит карандаш, не сжимая сильно пальцы</t>
  </si>
  <si>
    <t>рисует линии вразных направлениях</t>
  </si>
  <si>
    <t>создает несложные сюжетные композации</t>
  </si>
  <si>
    <t>раскатывает комочки прямыми и круговыми движениями</t>
  </si>
  <si>
    <t>создает предметы состоящие из 2-3 частей</t>
  </si>
  <si>
    <t>умеет пользоваться клеем</t>
  </si>
  <si>
    <t>Изображает/создаёт отдельные предметы, простые по композиции и по содержанию сюжеты, используя разные материалы</t>
  </si>
  <si>
    <t>Создаёт изображения предметов из готовых фигур. Украшает заготовки из бумаги разной формы</t>
  </si>
  <si>
    <t>Слушает музыкальное произведение до конца, понимает характер музыки</t>
  </si>
  <si>
    <t>Различает звуки по высоте в пределах октавы - септимы, замечает изменения в силе звучания мелодии (громко, тихо)</t>
  </si>
  <si>
    <t>Различает звучание муз.игрушек, ДМИ</t>
  </si>
  <si>
    <t>Поет без напряжения в диапазоне ре(ми) - ля(си) в одном темпе со всеми</t>
  </si>
  <si>
    <r>
      <rPr>
        <sz val="12"/>
        <color theme="1"/>
        <rFont val="Times New Roman"/>
        <family val="1"/>
        <charset val="204"/>
      </rPr>
      <t xml:space="preserve">Передает характер музыки </t>
    </r>
    <r>
      <rPr>
        <i/>
        <sz val="12"/>
        <color theme="1"/>
        <rFont val="Times New Roman"/>
        <family val="1"/>
        <charset val="204"/>
      </rPr>
      <t>(весело, протяжно, ласково, напевно)</t>
    </r>
  </si>
  <si>
    <t>Допевает мелодии колыбельных песен на  слог "баю-баю" и веселых мелодий на слог "ля-ля"</t>
  </si>
  <si>
    <t>Умеет выполнять танцевальные движения: кружиться в парах, притоптывать попеременно ногами, двигаться под музыку с предметами</t>
  </si>
  <si>
    <t>Умеет передавать в движениях характер изображаемых животных</t>
  </si>
  <si>
    <t>Различает и называет музыкальные инструменты: дудочка, металлофон, колокольчик, бубен, погремушка, барабан,</t>
  </si>
  <si>
    <t>Старается подыгрывать на ДМИ</t>
  </si>
  <si>
    <r>
      <rPr>
        <sz val="12"/>
        <color theme="1"/>
        <rFont val="Times New Roman"/>
        <family val="1"/>
        <charset val="204"/>
      </rPr>
      <t xml:space="preserve">Умеет передавать характеристики персонажей </t>
    </r>
    <r>
      <rPr>
        <i/>
        <sz val="12"/>
        <color theme="1"/>
        <rFont val="Times New Roman"/>
        <family val="1"/>
        <charset val="204"/>
      </rPr>
      <t>(ласковая кошечка, мишка косолапый)</t>
    </r>
  </si>
  <si>
    <t>В играх-драматизациях следит за сюжетом</t>
  </si>
  <si>
    <t>Проявляет интерес к различным видам досуговой деятельности</t>
  </si>
  <si>
    <t>Умеет ходить и бегать, сохраняя равновесие, в разных направлениях по указанию взрослого</t>
  </si>
  <si>
    <t>Прыгает на двух и на одной ноге; наместе, продвигаясь вперед</t>
  </si>
  <si>
    <t>Энергично отталкивается в прыжках на двух ногах, прыгает в длину с места</t>
  </si>
  <si>
    <t>Организованно выполняет строевые упражнеия, находит свое место при перестроении</t>
  </si>
  <si>
    <t>Выполняет упражнения по показу</t>
  </si>
  <si>
    <t>Выполняет задания сообща, действует в общем для всех темпе</t>
  </si>
  <si>
    <t>Катает мяч в заданном направлении с расстояния, бросает мяч двумя руками от груди, из-за головы; ударяет мячом об пол, бросает вверх и ловит; метает предметы правой и левой руками</t>
  </si>
  <si>
    <t>Соблюдает правила в подвижных играх</t>
  </si>
  <si>
    <t>Стремится самостоятельно ухаживать за собой, союлюдает порядок и чистоту, ухаживает за своими вещами и игрушками</t>
  </si>
  <si>
    <t>Соблюдает правила безопасности в двигательной деятельности</t>
  </si>
  <si>
    <t>Владеет простейшими навыками поведения во время еды, умывания</t>
  </si>
  <si>
    <r>
      <t xml:space="preserve">Имеет представление о здоровом образе жизни </t>
    </r>
    <r>
      <rPr>
        <i/>
        <sz val="11"/>
        <color theme="1"/>
        <rFont val="Times New Roman"/>
        <family val="1"/>
        <charset val="204"/>
      </rPr>
      <t>(закаливание, питание, привычки, двигательный режим)</t>
    </r>
  </si>
  <si>
    <t xml:space="preserve"> ОО «Физическое развитие»</t>
  </si>
  <si>
    <t>Чалдина 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</si>
</sst>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;\-0;;@"/>
  </numFmts>
  <fonts count="61">
    <font>
      <sz val="11"/>
      <color theme="1"/>
      <name val="Calibri"/>
      <charset val="204"/>
      <scheme val="minor"/>
    </font>
    <font>
      <sz val="11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Snap ITC"/>
      <family val="5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b/>
      <i/>
      <sz val="9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Monotype Corsiva"/>
      <family val="4"/>
      <charset val="204"/>
    </font>
    <font>
      <b/>
      <sz val="11"/>
      <color indexed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9"/>
      <color theme="0"/>
      <name val="Times New Roman"/>
      <family val="1"/>
      <charset val="204"/>
    </font>
    <font>
      <u/>
      <sz val="11"/>
      <color theme="0"/>
      <name val="a_Concepto"/>
      <family val="5"/>
      <charset val="204"/>
    </font>
    <font>
      <u/>
      <sz val="12"/>
      <name val="Times New Roman"/>
      <family val="1"/>
      <charset val="204"/>
    </font>
    <font>
      <u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0"/>
      <name val="Times New Roman"/>
      <family val="1"/>
      <charset val="204"/>
    </font>
    <font>
      <u/>
      <sz val="10"/>
      <color theme="0"/>
      <name val="Times New Roman"/>
      <family val="1"/>
      <charset val="204"/>
    </font>
    <font>
      <sz val="14"/>
      <color rgb="FF00000A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u/>
      <sz val="11"/>
      <color theme="0"/>
      <name val="Calibri"/>
      <family val="2"/>
      <charset val="204"/>
      <scheme val="minor"/>
    </font>
    <font>
      <i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4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5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/>
  </cellStyleXfs>
  <cellXfs count="39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Protection="1">
      <protection locked="0"/>
    </xf>
    <xf numFmtId="0" fontId="5" fillId="0" borderId="0" xfId="0" applyFo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5" fillId="3" borderId="12" xfId="0" applyFont="1" applyFill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 applyProtection="1">
      <protection locked="0"/>
    </xf>
    <xf numFmtId="0" fontId="12" fillId="0" borderId="2" xfId="0" applyFont="1" applyBorder="1" applyProtection="1"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Protection="1">
      <protection locked="0"/>
    </xf>
    <xf numFmtId="0" fontId="12" fillId="0" borderId="2" xfId="0" applyFont="1" applyBorder="1"/>
    <xf numFmtId="164" fontId="12" fillId="0" borderId="2" xfId="0" applyNumberFormat="1" applyFont="1" applyBorder="1"/>
    <xf numFmtId="0" fontId="12" fillId="0" borderId="0" xfId="0" applyFont="1" applyProtection="1"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>
      <alignment vertical="center"/>
    </xf>
    <xf numFmtId="0" fontId="17" fillId="0" borderId="0" xfId="0" applyFont="1" applyAlignment="1" applyProtection="1">
      <alignment vertical="center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left" vertical="top"/>
      <protection locked="0"/>
    </xf>
    <xf numFmtId="0" fontId="14" fillId="0" borderId="2" xfId="0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26" fillId="0" borderId="0" xfId="0" applyFont="1" applyAlignment="1" applyProtection="1">
      <alignment horizontal="center" wrapText="1"/>
      <protection locked="0"/>
    </xf>
    <xf numFmtId="0" fontId="27" fillId="0" borderId="22" xfId="0" applyFont="1" applyBorder="1" applyProtection="1">
      <protection locked="0"/>
    </xf>
    <xf numFmtId="0" fontId="27" fillId="0" borderId="0" xfId="0" applyFont="1" applyProtection="1"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11" fillId="0" borderId="0" xfId="0" applyNumberFormat="1" applyFont="1" applyProtection="1">
      <protection locked="0"/>
    </xf>
    <xf numFmtId="0" fontId="11" fillId="0" borderId="22" xfId="0" applyFont="1" applyBorder="1" applyProtection="1">
      <protection locked="0"/>
    </xf>
    <xf numFmtId="164" fontId="11" fillId="0" borderId="22" xfId="0" applyNumberFormat="1" applyFont="1" applyBorder="1" applyProtection="1">
      <protection locked="0"/>
    </xf>
    <xf numFmtId="165" fontId="28" fillId="0" borderId="0" xfId="0" applyNumberFormat="1" applyFont="1" applyProtection="1"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1" fontId="3" fillId="0" borderId="1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22" xfId="0" applyFont="1" applyBorder="1" applyProtection="1">
      <protection locked="0"/>
    </xf>
    <xf numFmtId="2" fontId="6" fillId="4" borderId="2" xfId="0" applyNumberFormat="1" applyFont="1" applyFill="1" applyBorder="1"/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7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8" xfId="0" applyBorder="1" applyProtection="1"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31" fillId="0" borderId="2" xfId="0" applyFont="1" applyBorder="1" applyProtection="1">
      <protection locked="0"/>
    </xf>
    <xf numFmtId="0" fontId="32" fillId="0" borderId="2" xfId="0" applyFont="1" applyBorder="1" applyProtection="1">
      <protection locked="0"/>
    </xf>
    <xf numFmtId="0" fontId="31" fillId="0" borderId="0" xfId="0" applyFont="1" applyProtection="1">
      <protection locked="0"/>
    </xf>
    <xf numFmtId="2" fontId="3" fillId="3" borderId="12" xfId="0" applyNumberFormat="1" applyFont="1" applyFill="1" applyBorder="1" applyAlignment="1">
      <alignment horizontal="center" vertical="center" shrinkToFit="1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Protection="1"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26" fillId="0" borderId="22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2" fontId="11" fillId="0" borderId="22" xfId="0" applyNumberFormat="1" applyFont="1" applyBorder="1" applyProtection="1">
      <protection locked="0"/>
    </xf>
    <xf numFmtId="2" fontId="11" fillId="0" borderId="0" xfId="0" applyNumberFormat="1" applyFont="1" applyProtection="1"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0" fontId="36" fillId="0" borderId="2" xfId="0" applyFont="1" applyBorder="1" applyProtection="1">
      <protection locked="0"/>
    </xf>
    <xf numFmtId="0" fontId="37" fillId="0" borderId="0" xfId="0" applyFont="1" applyAlignment="1" applyProtection="1">
      <alignment vertical="center"/>
      <protection locked="0"/>
    </xf>
    <xf numFmtId="0" fontId="0" fillId="0" borderId="4" xfId="0" applyBorder="1"/>
    <xf numFmtId="0" fontId="0" fillId="0" borderId="5" xfId="0" applyBorder="1"/>
    <xf numFmtId="0" fontId="21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34" fillId="0" borderId="4" xfId="0" applyFont="1" applyBorder="1" applyAlignment="1" applyProtection="1">
      <alignment horizontal="left" vertical="top"/>
      <protection locked="0"/>
    </xf>
    <xf numFmtId="0" fontId="34" fillId="0" borderId="5" xfId="0" applyFont="1" applyBorder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0" fontId="0" fillId="0" borderId="0" xfId="0" quotePrefix="1"/>
    <xf numFmtId="0" fontId="47" fillId="5" borderId="0" xfId="1" quotePrefix="1" applyFont="1" applyFill="1" applyAlignment="1"/>
    <xf numFmtId="0" fontId="47" fillId="5" borderId="0" xfId="1" quotePrefix="1" applyFont="1" applyFill="1" applyAlignment="1">
      <alignment horizontal="center"/>
    </xf>
    <xf numFmtId="0" fontId="0" fillId="0" borderId="23" xfId="0" applyBorder="1" applyProtection="1"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0" fillId="0" borderId="24" xfId="0" applyBorder="1" applyProtection="1">
      <protection locked="0"/>
    </xf>
    <xf numFmtId="0" fontId="22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42" fillId="0" borderId="0" xfId="1" quotePrefix="1" applyFont="1" applyFill="1" applyAlignment="1" applyProtection="1"/>
    <xf numFmtId="0" fontId="44" fillId="0" borderId="0" xfId="1" quotePrefix="1" applyFont="1" applyFill="1" applyAlignment="1" applyProtection="1">
      <alignment wrapText="1"/>
    </xf>
    <xf numFmtId="0" fontId="44" fillId="0" borderId="0" xfId="1" quotePrefix="1" applyFont="1" applyFill="1" applyAlignment="1" applyProtection="1">
      <alignment vertical="center" wrapText="1"/>
    </xf>
    <xf numFmtId="0" fontId="44" fillId="0" borderId="0" xfId="1" quotePrefix="1" applyFont="1" applyFill="1" applyAlignment="1" applyProtection="1">
      <alignment horizontal="left" vertical="center" wrapText="1"/>
    </xf>
    <xf numFmtId="0" fontId="44" fillId="0" borderId="0" xfId="1" quotePrefix="1" applyFont="1" applyFill="1" applyAlignment="1" applyProtection="1">
      <alignment horizontal="left" vertical="center"/>
    </xf>
    <xf numFmtId="0" fontId="21" fillId="0" borderId="4" xfId="0" applyFont="1" applyBorder="1" applyProtection="1">
      <protection locked="0"/>
    </xf>
    <xf numFmtId="0" fontId="21" fillId="0" borderId="5" xfId="0" applyFont="1" applyBorder="1" applyProtection="1">
      <protection locked="0"/>
    </xf>
    <xf numFmtId="2" fontId="3" fillId="3" borderId="12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vertical="center" wrapText="1"/>
    </xf>
    <xf numFmtId="2" fontId="3" fillId="2" borderId="12" xfId="0" applyNumberFormat="1" applyFont="1" applyFill="1" applyBorder="1" applyAlignment="1">
      <alignment vertical="center" wrapText="1"/>
    </xf>
    <xf numFmtId="0" fontId="12" fillId="0" borderId="21" xfId="0" applyFont="1" applyBorder="1"/>
    <xf numFmtId="164" fontId="12" fillId="0" borderId="21" xfId="0" applyNumberFormat="1" applyFont="1" applyBorder="1"/>
    <xf numFmtId="2" fontId="3" fillId="4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/>
    <xf numFmtId="164" fontId="3" fillId="4" borderId="17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0" fontId="34" fillId="9" borderId="2" xfId="0" applyFont="1" applyFill="1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 applyProtection="1">
      <alignment horizontal="center" vertical="center" wrapText="1"/>
      <protection locked="0"/>
    </xf>
    <xf numFmtId="0" fontId="5" fillId="7" borderId="2" xfId="0" applyFont="1" applyFill="1" applyBorder="1" applyAlignment="1" applyProtection="1">
      <alignment horizontal="center" vertical="center" wrapText="1"/>
      <protection locked="0"/>
    </xf>
    <xf numFmtId="2" fontId="6" fillId="7" borderId="2" xfId="0" applyNumberFormat="1" applyFont="1" applyFill="1" applyBorder="1"/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2" fontId="6" fillId="3" borderId="2" xfId="0" applyNumberFormat="1" applyFont="1" applyFill="1" applyBorder="1"/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2" fontId="6" fillId="8" borderId="2" xfId="0" applyNumberFormat="1" applyFont="1" applyFill="1" applyBorder="1"/>
    <xf numFmtId="0" fontId="21" fillId="8" borderId="2" xfId="0" applyFont="1" applyFill="1" applyBorder="1" applyAlignment="1" applyProtection="1">
      <alignment horizontal="center" vertical="center" wrapText="1"/>
      <protection locked="0"/>
    </xf>
    <xf numFmtId="2" fontId="6" fillId="2" borderId="2" xfId="0" applyNumberFormat="1" applyFont="1" applyFill="1" applyBorder="1" applyAlignment="1">
      <alignment vertical="center"/>
    </xf>
    <xf numFmtId="2" fontId="6" fillId="7" borderId="2" xfId="0" applyNumberFormat="1" applyFont="1" applyFill="1" applyBorder="1" applyAlignment="1">
      <alignment vertical="center"/>
    </xf>
    <xf numFmtId="2" fontId="6" fillId="9" borderId="2" xfId="0" applyNumberFormat="1" applyFont="1" applyFill="1" applyBorder="1" applyAlignment="1">
      <alignment vertical="center"/>
    </xf>
    <xf numFmtId="0" fontId="38" fillId="0" borderId="0" xfId="0" applyFont="1" applyProtection="1">
      <protection locked="0"/>
    </xf>
    <xf numFmtId="0" fontId="39" fillId="0" borderId="0" xfId="0" applyFont="1" applyProtection="1">
      <protection locked="0"/>
    </xf>
    <xf numFmtId="0" fontId="40" fillId="0" borderId="0" xfId="0" applyFont="1" applyAlignment="1" applyProtection="1">
      <alignment vertical="top" wrapText="1"/>
      <protection locked="0"/>
    </xf>
    <xf numFmtId="0" fontId="4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2" fontId="3" fillId="2" borderId="17" xfId="0" applyNumberFormat="1" applyFont="1" applyFill="1" applyBorder="1"/>
    <xf numFmtId="2" fontId="20" fillId="2" borderId="17" xfId="0" applyNumberFormat="1" applyFont="1" applyFill="1" applyBorder="1"/>
    <xf numFmtId="0" fontId="12" fillId="0" borderId="2" xfId="0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10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Protection="1">
      <protection locked="0"/>
    </xf>
    <xf numFmtId="166" fontId="3" fillId="0" borderId="17" xfId="0" applyNumberFormat="1" applyFont="1" applyBorder="1" applyAlignment="1" applyProtection="1">
      <alignment vertical="center" wrapText="1"/>
    </xf>
    <xf numFmtId="166" fontId="12" fillId="0" borderId="2" xfId="0" applyNumberFormat="1" applyFont="1" applyBorder="1" applyAlignment="1">
      <alignment horizontal="center"/>
    </xf>
    <xf numFmtId="166" fontId="12" fillId="0" borderId="2" xfId="0" applyNumberFormat="1" applyFont="1" applyBorder="1"/>
    <xf numFmtId="2" fontId="20" fillId="4" borderId="17" xfId="0" applyNumberFormat="1" applyFont="1" applyFill="1" applyBorder="1" applyAlignment="1">
      <alignment horizontal="center" vertical="center"/>
    </xf>
    <xf numFmtId="166" fontId="3" fillId="0" borderId="12" xfId="0" applyNumberFormat="1" applyFont="1" applyBorder="1" applyAlignment="1" applyProtection="1">
      <alignment vertical="center" wrapText="1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2" fontId="3" fillId="3" borderId="17" xfId="0" applyNumberFormat="1" applyFont="1" applyFill="1" applyBorder="1" applyAlignment="1">
      <alignment horizontal="center" vertical="center" wrapText="1"/>
    </xf>
    <xf numFmtId="164" fontId="3" fillId="4" borderId="12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0" borderId="0" xfId="0" applyBorder="1" applyProtection="1">
      <protection locked="0"/>
    </xf>
    <xf numFmtId="0" fontId="3" fillId="9" borderId="2" xfId="0" applyFont="1" applyFill="1" applyBorder="1" applyAlignment="1" applyProtection="1">
      <alignment horizontal="center" vertical="center" wrapText="1"/>
      <protection locked="0"/>
    </xf>
    <xf numFmtId="164" fontId="6" fillId="3" borderId="12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 applyProtection="1">
      <alignment vertical="center" wrapText="1"/>
    </xf>
    <xf numFmtId="0" fontId="51" fillId="5" borderId="0" xfId="1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0" fillId="0" borderId="0" xfId="0" applyProtection="1">
      <protection hidden="1"/>
    </xf>
    <xf numFmtId="0" fontId="21" fillId="9" borderId="2" xfId="0" applyFont="1" applyFill="1" applyBorder="1" applyAlignment="1" applyProtection="1">
      <alignment horizontal="center" vertical="center" wrapText="1"/>
      <protection hidden="1"/>
    </xf>
    <xf numFmtId="0" fontId="34" fillId="9" borderId="2" xfId="0" applyFont="1" applyFill="1" applyBorder="1" applyAlignment="1" applyProtection="1">
      <alignment horizontal="center" vertical="center"/>
      <protection hidden="1"/>
    </xf>
    <xf numFmtId="164" fontId="21" fillId="0" borderId="21" xfId="0" applyNumberFormat="1" applyFont="1" applyBorder="1" applyAlignment="1" applyProtection="1">
      <protection hidden="1"/>
    </xf>
    <xf numFmtId="164" fontId="21" fillId="0" borderId="2" xfId="0" applyNumberFormat="1" applyFont="1" applyBorder="1" applyProtection="1">
      <protection hidden="1"/>
    </xf>
    <xf numFmtId="0" fontId="34" fillId="0" borderId="28" xfId="0" applyFont="1" applyBorder="1" applyAlignment="1" applyProtection="1">
      <alignment horizontal="center" vertical="center"/>
      <protection hidden="1"/>
    </xf>
    <xf numFmtId="164" fontId="21" fillId="0" borderId="28" xfId="0" applyNumberFormat="1" applyFont="1" applyBorder="1" applyAlignment="1" applyProtection="1">
      <protection hidden="1"/>
    </xf>
    <xf numFmtId="164" fontId="21" fillId="0" borderId="28" xfId="0" applyNumberFormat="1" applyFont="1" applyBorder="1" applyProtection="1">
      <protection hidden="1"/>
    </xf>
    <xf numFmtId="164" fontId="21" fillId="0" borderId="0" xfId="0" applyNumberFormat="1" applyFont="1" applyBorder="1" applyProtection="1">
      <protection hidden="1"/>
    </xf>
    <xf numFmtId="0" fontId="34" fillId="0" borderId="4" xfId="0" applyFont="1" applyBorder="1" applyAlignment="1" applyProtection="1">
      <alignment horizontal="center" vertical="center"/>
      <protection hidden="1"/>
    </xf>
    <xf numFmtId="164" fontId="21" fillId="0" borderId="4" xfId="0" applyNumberFormat="1" applyFont="1" applyBorder="1" applyAlignment="1" applyProtection="1">
      <protection hidden="1"/>
    </xf>
    <xf numFmtId="164" fontId="21" fillId="0" borderId="4" xfId="0" applyNumberFormat="1" applyFont="1" applyBorder="1" applyProtection="1">
      <protection hidden="1"/>
    </xf>
    <xf numFmtId="0" fontId="34" fillId="0" borderId="2" xfId="0" applyFont="1" applyBorder="1" applyAlignment="1" applyProtection="1">
      <alignment horizontal="center" vertical="center"/>
      <protection hidden="1"/>
    </xf>
    <xf numFmtId="1" fontId="34" fillId="0" borderId="2" xfId="0" applyNumberFormat="1" applyFont="1" applyBorder="1" applyProtection="1">
      <protection hidden="1"/>
    </xf>
    <xf numFmtId="9" fontId="34" fillId="0" borderId="2" xfId="0" applyNumberFormat="1" applyFont="1" applyBorder="1" applyProtection="1">
      <protection hidden="1"/>
    </xf>
    <xf numFmtId="0" fontId="54" fillId="0" borderId="2" xfId="0" applyFont="1" applyBorder="1" applyAlignment="1" applyProtection="1">
      <alignment horizontal="center"/>
      <protection hidden="1"/>
    </xf>
    <xf numFmtId="0" fontId="34" fillId="9" borderId="25" xfId="0" applyFont="1" applyFill="1" applyBorder="1" applyAlignment="1" applyProtection="1">
      <alignment vertical="center" wrapText="1"/>
      <protection hidden="1"/>
    </xf>
    <xf numFmtId="0" fontId="34" fillId="9" borderId="30" xfId="0" applyFont="1" applyFill="1" applyBorder="1" applyAlignment="1" applyProtection="1">
      <alignment vertical="center" wrapText="1"/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47" fillId="0" borderId="0" xfId="1" quotePrefix="1" applyFont="1" applyFill="1" applyAlignment="1">
      <alignment horizontal="center"/>
    </xf>
    <xf numFmtId="0" fontId="52" fillId="0" borderId="0" xfId="0" applyFont="1" applyAlignment="1" applyProtection="1">
      <alignment horizontal="left" vertical="center"/>
      <protection hidden="1"/>
    </xf>
    <xf numFmtId="0" fontId="3" fillId="10" borderId="2" xfId="0" applyFont="1" applyFill="1" applyBorder="1" applyProtection="1">
      <protection locked="0"/>
    </xf>
    <xf numFmtId="0" fontId="55" fillId="0" borderId="2" xfId="0" applyFont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" fontId="6" fillId="0" borderId="12" xfId="0" applyNumberFormat="1" applyFont="1" applyBorder="1" applyAlignment="1" applyProtection="1">
      <alignment horizontal="center" vertical="center" wrapText="1"/>
      <protection locked="0"/>
    </xf>
    <xf numFmtId="2" fontId="6" fillId="2" borderId="12" xfId="0" applyNumberFormat="1" applyFont="1" applyFill="1" applyBorder="1" applyAlignment="1">
      <alignment vertical="center" wrapText="1"/>
    </xf>
    <xf numFmtId="2" fontId="6" fillId="3" borderId="12" xfId="0" applyNumberFormat="1" applyFont="1" applyFill="1" applyBorder="1" applyAlignment="1">
      <alignment horizontal="center" vertical="center" wrapText="1"/>
    </xf>
    <xf numFmtId="2" fontId="6" fillId="4" borderId="12" xfId="0" applyNumberFormat="1" applyFont="1" applyFill="1" applyBorder="1" applyAlignment="1">
      <alignment vertical="center" wrapText="1"/>
    </xf>
    <xf numFmtId="166" fontId="6" fillId="0" borderId="17" xfId="0" applyNumberFormat="1" applyFont="1" applyBorder="1" applyAlignment="1" applyProtection="1">
      <alignment vertical="center" wrapText="1"/>
    </xf>
    <xf numFmtId="0" fontId="2" fillId="0" borderId="12" xfId="0" applyFont="1" applyBorder="1" applyAlignment="1" applyProtection="1">
      <alignment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2" fontId="6" fillId="3" borderId="12" xfId="0" applyNumberFormat="1" applyFont="1" applyFill="1" applyBorder="1" applyAlignment="1">
      <alignment horizontal="center" vertical="center" shrinkToFit="1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21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center"/>
    </xf>
    <xf numFmtId="0" fontId="21" fillId="0" borderId="4" xfId="0" applyFont="1" applyBorder="1" applyAlignment="1" applyProtection="1">
      <alignment horizontal="center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0" fontId="43" fillId="5" borderId="0" xfId="1" quotePrefix="1" applyFont="1" applyFill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4" fillId="3" borderId="0" xfId="1" quotePrefix="1" applyFont="1" applyFill="1" applyAlignment="1" applyProtection="1">
      <alignment horizontal="left" vertical="center" wrapText="1"/>
    </xf>
    <xf numFmtId="0" fontId="44" fillId="4" borderId="0" xfId="1" quotePrefix="1" applyFont="1" applyFill="1" applyAlignment="1" applyProtection="1">
      <alignment horizontal="left" vertical="center" wrapText="1"/>
    </xf>
    <xf numFmtId="0" fontId="44" fillId="4" borderId="0" xfId="1" quotePrefix="1" applyFont="1" applyFill="1" applyAlignment="1" applyProtection="1">
      <alignment horizontal="left" wrapText="1"/>
    </xf>
    <xf numFmtId="0" fontId="44" fillId="6" borderId="0" xfId="1" quotePrefix="1" applyFont="1" applyFill="1" applyAlignment="1" applyProtection="1">
      <alignment horizontal="left" vertical="center" wrapText="1"/>
    </xf>
    <xf numFmtId="0" fontId="44" fillId="3" borderId="0" xfId="1" quotePrefix="1" applyFont="1" applyFill="1" applyAlignment="1" applyProtection="1">
      <alignment horizontal="left" vertical="center"/>
    </xf>
    <xf numFmtId="0" fontId="44" fillId="7" borderId="0" xfId="1" quotePrefix="1" applyFont="1" applyFill="1" applyAlignment="1" applyProtection="1">
      <alignment horizontal="left" vertical="center" wrapText="1"/>
    </xf>
    <xf numFmtId="0" fontId="44" fillId="7" borderId="0" xfId="1" quotePrefix="1" applyFont="1" applyFill="1" applyAlignment="1" applyProtection="1">
      <alignment horizontal="left" wrapText="1"/>
    </xf>
    <xf numFmtId="0" fontId="44" fillId="5" borderId="0" xfId="1" quotePrefix="1" applyFont="1" applyFill="1" applyAlignment="1" applyProtection="1">
      <alignment horizontal="left" vertical="center" wrapText="1"/>
    </xf>
    <xf numFmtId="0" fontId="40" fillId="0" borderId="0" xfId="0" applyFont="1" applyAlignment="1" applyProtection="1">
      <alignment horizontal="left" vertical="top" wrapText="1"/>
      <protection locked="0"/>
    </xf>
    <xf numFmtId="0" fontId="44" fillId="2" borderId="0" xfId="1" quotePrefix="1" applyFont="1" applyFill="1" applyAlignment="1" applyProtection="1">
      <alignment horizontal="left"/>
    </xf>
    <xf numFmtId="0" fontId="44" fillId="2" borderId="0" xfId="1" quotePrefix="1" applyFont="1" applyFill="1" applyAlignment="1" applyProtection="1">
      <alignment horizontal="left" wrapText="1"/>
    </xf>
    <xf numFmtId="0" fontId="44" fillId="6" borderId="0" xfId="1" quotePrefix="1" applyFont="1" applyFill="1" applyAlignment="1" applyProtection="1">
      <alignment horizontal="left" wrapText="1"/>
    </xf>
    <xf numFmtId="0" fontId="56" fillId="0" borderId="0" xfId="1" applyFont="1" applyAlignment="1" applyProtection="1">
      <alignment horizontal="center"/>
      <protection hidden="1"/>
    </xf>
    <xf numFmtId="0" fontId="49" fillId="0" borderId="7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textRotation="90"/>
      <protection locked="0"/>
    </xf>
    <xf numFmtId="0" fontId="9" fillId="0" borderId="15" xfId="0" applyFont="1" applyBorder="1" applyAlignment="1" applyProtection="1">
      <alignment horizontal="center" vertical="center" textRotation="90"/>
      <protection locked="0"/>
    </xf>
    <xf numFmtId="0" fontId="9" fillId="0" borderId="14" xfId="0" applyFont="1" applyBorder="1" applyAlignment="1" applyProtection="1">
      <alignment horizontal="center" vertical="center" textRotation="90"/>
      <protection locked="0"/>
    </xf>
    <xf numFmtId="0" fontId="9" fillId="0" borderId="12" xfId="0" applyFont="1" applyBorder="1" applyAlignment="1" applyProtection="1">
      <alignment horizontal="center" vertical="center" textRotation="90"/>
      <protection locked="0"/>
    </xf>
    <xf numFmtId="0" fontId="48" fillId="5" borderId="0" xfId="1" quotePrefix="1" applyFont="1" applyFill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textRotation="90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58" fillId="0" borderId="7" xfId="0" applyFont="1" applyFill="1" applyBorder="1" applyAlignment="1" applyProtection="1">
      <alignment horizontal="center" vertical="center" wrapText="1"/>
      <protection locked="0"/>
    </xf>
    <xf numFmtId="0" fontId="58" fillId="0" borderId="8" xfId="0" applyFont="1" applyFill="1" applyBorder="1" applyAlignment="1" applyProtection="1">
      <alignment horizontal="center" vertical="center" wrapText="1"/>
      <protection locked="0"/>
    </xf>
    <xf numFmtId="0" fontId="58" fillId="0" borderId="10" xfId="0" applyFont="1" applyFill="1" applyBorder="1" applyAlignment="1" applyProtection="1">
      <alignment horizontal="center" vertical="center" wrapText="1"/>
      <protection locked="0"/>
    </xf>
    <xf numFmtId="0" fontId="50" fillId="0" borderId="7" xfId="0" applyFont="1" applyFill="1" applyBorder="1" applyAlignment="1" applyProtection="1">
      <alignment horizontal="center" vertical="center" wrapText="1"/>
      <protection locked="0"/>
    </xf>
    <xf numFmtId="0" fontId="50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18" fillId="0" borderId="7" xfId="0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15" fillId="0" borderId="8" xfId="0" applyFont="1" applyFill="1" applyBorder="1" applyAlignment="1" applyProtection="1">
      <alignment horizontal="center" vertical="center" wrapText="1"/>
      <protection locked="0"/>
    </xf>
    <xf numFmtId="0" fontId="15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47" fillId="5" borderId="0" xfId="1" quotePrefix="1" applyFont="1" applyFill="1" applyAlignment="1" applyProtection="1">
      <alignment horizontal="center"/>
      <protection locked="0"/>
    </xf>
    <xf numFmtId="0" fontId="50" fillId="0" borderId="17" xfId="0" applyFont="1" applyBorder="1" applyAlignment="1" applyProtection="1">
      <alignment horizontal="center" vertical="center" wrapText="1"/>
      <protection locked="0"/>
    </xf>
    <xf numFmtId="2" fontId="60" fillId="0" borderId="13" xfId="0" applyNumberFormat="1" applyFont="1" applyBorder="1" applyAlignment="1" applyProtection="1">
      <alignment horizontal="center" vertical="center" wrapText="1"/>
      <protection locked="0"/>
    </xf>
    <xf numFmtId="2" fontId="60" fillId="0" borderId="16" xfId="0" applyNumberFormat="1" applyFont="1" applyBorder="1" applyAlignment="1" applyProtection="1">
      <alignment horizontal="center" vertical="center" wrapText="1"/>
      <protection locked="0"/>
    </xf>
    <xf numFmtId="2" fontId="60" fillId="0" borderId="14" xfId="0" applyNumberFormat="1" applyFont="1" applyBorder="1" applyAlignment="1" applyProtection="1">
      <alignment horizontal="center" vertical="center" wrapText="1"/>
      <protection locked="0"/>
    </xf>
    <xf numFmtId="2" fontId="60" fillId="0" borderId="18" xfId="0" applyNumberFormat="1" applyFont="1" applyBorder="1" applyAlignment="1" applyProtection="1">
      <alignment horizontal="center" vertical="center" wrapText="1"/>
      <protection locked="0"/>
    </xf>
    <xf numFmtId="2" fontId="60" fillId="0" borderId="15" xfId="0" applyNumberFormat="1" applyFont="1" applyBorder="1" applyAlignment="1" applyProtection="1">
      <alignment horizontal="center" vertical="center" wrapText="1"/>
      <protection locked="0"/>
    </xf>
    <xf numFmtId="2" fontId="60" fillId="0" borderId="12" xfId="0" applyNumberFormat="1" applyFont="1" applyBorder="1" applyAlignment="1" applyProtection="1">
      <alignment horizontal="center" vertical="center" wrapText="1"/>
      <protection locked="0"/>
    </xf>
    <xf numFmtId="2" fontId="6" fillId="0" borderId="13" xfId="0" applyNumberFormat="1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locked="0"/>
    </xf>
    <xf numFmtId="2" fontId="6" fillId="0" borderId="14" xfId="0" applyNumberFormat="1" applyFont="1" applyBorder="1" applyAlignment="1" applyProtection="1">
      <alignment horizontal="center" vertical="center" wrapText="1"/>
      <protection locked="0"/>
    </xf>
    <xf numFmtId="2" fontId="6" fillId="0" borderId="1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6" xfId="2" applyFont="1" applyFill="1" applyBorder="1" applyAlignment="1" applyProtection="1">
      <alignment horizontal="center" vertical="center" wrapText="1"/>
      <protection locked="0"/>
    </xf>
    <xf numFmtId="0" fontId="6" fillId="0" borderId="11" xfId="2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textRotation="90"/>
      <protection locked="0"/>
    </xf>
    <xf numFmtId="0" fontId="9" fillId="2" borderId="15" xfId="0" applyFont="1" applyFill="1" applyBorder="1" applyAlignment="1" applyProtection="1">
      <alignment horizontal="center" vertical="center" textRotation="90"/>
      <protection locked="0"/>
    </xf>
    <xf numFmtId="0" fontId="9" fillId="2" borderId="14" xfId="0" applyFont="1" applyFill="1" applyBorder="1" applyAlignment="1" applyProtection="1">
      <alignment horizontal="center" vertical="center" textRotation="90"/>
      <protection locked="0"/>
    </xf>
    <xf numFmtId="0" fontId="9" fillId="2" borderId="12" xfId="0" applyFont="1" applyFill="1" applyBorder="1" applyAlignment="1" applyProtection="1">
      <alignment horizontal="center" vertical="center" textRotation="90"/>
      <protection locked="0"/>
    </xf>
    <xf numFmtId="0" fontId="6" fillId="0" borderId="13" xfId="2" applyFont="1" applyFill="1" applyBorder="1" applyAlignment="1" applyProtection="1">
      <alignment horizontal="center" vertical="center" wrapText="1"/>
      <protection locked="0"/>
    </xf>
    <xf numFmtId="0" fontId="6" fillId="0" borderId="15" xfId="2" applyFont="1" applyFill="1" applyBorder="1" applyAlignment="1" applyProtection="1">
      <alignment horizontal="center" vertical="center" wrapText="1"/>
      <protection locked="0"/>
    </xf>
    <xf numFmtId="0" fontId="6" fillId="0" borderId="14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Fill="1" applyBorder="1" applyAlignment="1" applyProtection="1">
      <alignment horizontal="center" vertical="center" wrapText="1"/>
      <protection locked="0"/>
    </xf>
    <xf numFmtId="0" fontId="47" fillId="5" borderId="0" xfId="1" quotePrefix="1" applyFont="1" applyFill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47" fillId="5" borderId="0" xfId="1" quotePrefix="1" applyFont="1" applyFill="1" applyAlignment="1">
      <alignment horizont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textRotation="90"/>
      <protection locked="0"/>
    </xf>
    <xf numFmtId="0" fontId="9" fillId="2" borderId="20" xfId="0" applyFont="1" applyFill="1" applyBorder="1" applyAlignment="1" applyProtection="1">
      <alignment horizontal="center" vertical="center" textRotation="90"/>
      <protection locked="0"/>
    </xf>
    <xf numFmtId="0" fontId="45" fillId="5" borderId="18" xfId="1" quotePrefix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textRotation="90"/>
      <protection locked="0"/>
    </xf>
    <xf numFmtId="0" fontId="9" fillId="2" borderId="10" xfId="0" applyFont="1" applyFill="1" applyBorder="1" applyAlignment="1" applyProtection="1">
      <alignment horizontal="center" vertical="center" textRotation="90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textRotation="90" wrapText="1"/>
      <protection locked="0"/>
    </xf>
    <xf numFmtId="0" fontId="34" fillId="0" borderId="0" xfId="0" applyFont="1" applyAlignment="1" applyProtection="1">
      <alignment horizontal="center" vertical="center" textRotation="90" wrapText="1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21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left" vertical="top"/>
      <protection locked="0"/>
    </xf>
    <xf numFmtId="0" fontId="14" fillId="0" borderId="21" xfId="0" applyFont="1" applyBorder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34" fillId="0" borderId="0" xfId="0" applyFont="1" applyAlignment="1" applyProtection="1">
      <alignment horizontal="left" vertical="top"/>
      <protection locked="0"/>
    </xf>
    <xf numFmtId="0" fontId="52" fillId="0" borderId="0" xfId="0" applyFont="1" applyAlignment="1" applyProtection="1">
      <alignment horizontal="left" vertical="center"/>
      <protection hidden="1"/>
    </xf>
    <xf numFmtId="0" fontId="53" fillId="0" borderId="2" xfId="0" applyFont="1" applyBorder="1" applyAlignment="1" applyProtection="1">
      <alignment horizontal="center"/>
      <protection hidden="1"/>
    </xf>
    <xf numFmtId="9" fontId="53" fillId="0" borderId="2" xfId="0" applyNumberFormat="1" applyFont="1" applyBorder="1" applyAlignment="1" applyProtection="1">
      <alignment horizontal="center"/>
      <protection hidden="1"/>
    </xf>
    <xf numFmtId="0" fontId="34" fillId="9" borderId="2" xfId="0" applyFont="1" applyFill="1" applyBorder="1" applyAlignment="1" applyProtection="1">
      <alignment horizontal="center" vertical="center" wrapText="1"/>
      <protection hidden="1"/>
    </xf>
    <xf numFmtId="0" fontId="34" fillId="0" borderId="21" xfId="0" applyFont="1" applyBorder="1" applyAlignment="1" applyProtection="1">
      <alignment horizontal="center" vertical="top" wrapText="1"/>
      <protection hidden="1"/>
    </xf>
    <xf numFmtId="0" fontId="34" fillId="0" borderId="5" xfId="0" applyFont="1" applyBorder="1" applyAlignment="1" applyProtection="1">
      <alignment horizontal="center" vertical="top" wrapText="1"/>
      <protection hidden="1"/>
    </xf>
    <xf numFmtId="0" fontId="34" fillId="0" borderId="27" xfId="0" applyFont="1" applyBorder="1" applyAlignment="1" applyProtection="1">
      <alignment horizontal="center" vertical="top" wrapText="1"/>
      <protection hidden="1"/>
    </xf>
    <xf numFmtId="0" fontId="34" fillId="0" borderId="21" xfId="0" applyFont="1" applyBorder="1" applyAlignment="1" applyProtection="1">
      <alignment horizontal="center" vertical="center"/>
      <protection hidden="1"/>
    </xf>
    <xf numFmtId="0" fontId="34" fillId="0" borderId="5" xfId="0" applyFont="1" applyBorder="1" applyAlignment="1" applyProtection="1">
      <alignment horizontal="center" vertical="center"/>
      <protection hidden="1"/>
    </xf>
    <xf numFmtId="0" fontId="34" fillId="0" borderId="27" xfId="0" applyFont="1" applyBorder="1" applyAlignment="1" applyProtection="1">
      <alignment horizontal="center" vertical="center"/>
      <protection hidden="1"/>
    </xf>
    <xf numFmtId="0" fontId="54" fillId="4" borderId="2" xfId="0" applyFont="1" applyFill="1" applyBorder="1" applyAlignment="1" applyProtection="1">
      <alignment horizontal="center"/>
      <protection hidden="1"/>
    </xf>
    <xf numFmtId="0" fontId="54" fillId="4" borderId="21" xfId="0" applyFont="1" applyFill="1" applyBorder="1" applyAlignment="1" applyProtection="1">
      <alignment horizontal="center"/>
      <protection hidden="1"/>
    </xf>
    <xf numFmtId="0" fontId="54" fillId="4" borderId="5" xfId="0" applyFont="1" applyFill="1" applyBorder="1" applyAlignment="1" applyProtection="1">
      <alignment horizontal="center"/>
      <protection hidden="1"/>
    </xf>
    <xf numFmtId="0" fontId="54" fillId="4" borderId="27" xfId="0" applyFont="1" applyFill="1" applyBorder="1" applyAlignment="1" applyProtection="1">
      <alignment horizontal="center"/>
      <protection hidden="1"/>
    </xf>
    <xf numFmtId="0" fontId="34" fillId="0" borderId="21" xfId="0" applyFont="1" applyBorder="1" applyAlignment="1" applyProtection="1">
      <alignment horizontal="left" vertical="center"/>
      <protection hidden="1"/>
    </xf>
    <xf numFmtId="0" fontId="34" fillId="0" borderId="5" xfId="0" applyFont="1" applyBorder="1" applyAlignment="1" applyProtection="1">
      <alignment horizontal="left" vertical="center"/>
      <protection hidden="1"/>
    </xf>
    <xf numFmtId="0" fontId="34" fillId="0" borderId="27" xfId="0" applyFont="1" applyBorder="1" applyAlignment="1" applyProtection="1">
      <alignment horizontal="left" vertical="center"/>
      <protection hidden="1"/>
    </xf>
    <xf numFmtId="0" fontId="34" fillId="0" borderId="21" xfId="0" applyFont="1" applyBorder="1" applyAlignment="1" applyProtection="1">
      <alignment horizontal="left" vertical="top" wrapText="1"/>
      <protection hidden="1"/>
    </xf>
    <xf numFmtId="0" fontId="34" fillId="0" borderId="5" xfId="0" applyFont="1" applyBorder="1" applyAlignment="1" applyProtection="1">
      <alignment horizontal="left" vertical="top" wrapText="1"/>
      <protection hidden="1"/>
    </xf>
    <xf numFmtId="0" fontId="34" fillId="0" borderId="27" xfId="0" applyFont="1" applyBorder="1" applyAlignment="1" applyProtection="1">
      <alignment horizontal="left" vertical="top" wrapText="1"/>
      <protection hidden="1"/>
    </xf>
    <xf numFmtId="0" fontId="34" fillId="9" borderId="26" xfId="0" applyFont="1" applyFill="1" applyBorder="1" applyAlignment="1" applyProtection="1">
      <alignment horizontal="center" vertical="center" wrapText="1"/>
      <protection hidden="1"/>
    </xf>
    <xf numFmtId="0" fontId="34" fillId="9" borderId="29" xfId="0" applyFont="1" applyFill="1" applyBorder="1" applyAlignment="1" applyProtection="1">
      <alignment horizontal="center" vertical="center" wrapText="1"/>
      <protection hidden="1"/>
    </xf>
  </cellXfs>
  <cellStyles count="3">
    <cellStyle name="20% — акцент4" xfId="2" builtinId="4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'РР-1'!$D$33:$F$34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'РР-1'!$D$36:$F$36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2-4098-872D-CDDE0CFD2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37203392"/>
        <c:axId val="-1737204480"/>
        <c:axId val="0"/>
      </c:bar3DChart>
      <c:catAx>
        <c:axId val="-173720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04480"/>
        <c:crosses val="autoZero"/>
        <c:auto val="1"/>
        <c:lblAlgn val="ctr"/>
        <c:lblOffset val="100"/>
        <c:noMultiLvlLbl val="0"/>
      </c:catAx>
      <c:valAx>
        <c:axId val="-173720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0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СЕНСОРНЫЕ ЭТАЛОНЫ И ПОЗНАВАТЕЛЬНЫЕ ДЕЙСТВИЯ. ОКРУЖАЮЩИЙ МИР. ПРИРОДА.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'ПР-1'!$D$35:$F$35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'ПР-1'!$D$37:$F$37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B-4082-8C19-19A41FF0D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290672"/>
        <c:axId val="-1642302096"/>
        <c:axId val="0"/>
      </c:bar3DChart>
      <c:catAx>
        <c:axId val="-164229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302096"/>
        <c:crosses val="autoZero"/>
        <c:auto val="1"/>
        <c:lblAlgn val="ctr"/>
        <c:lblOffset val="100"/>
        <c:noMultiLvlLbl val="0"/>
      </c:catAx>
      <c:valAx>
        <c:axId val="-164230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СЕНСОРНЫЕ ЭТАЛОНЫ И ПОЗНАВАТЕЛЬНЫЕ ДЕЙСТВИЯ. ОКРУЖАЮЩИЙ МИР. ПРИРОДА.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'ПР-1'!$B$43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'ПР-1'!$D$41:$F$41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'ПР-1'!$D$43:$F$43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3-470B-B148-163DE1DC0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287408"/>
        <c:axId val="-1642292304"/>
        <c:axId val="0"/>
      </c:bar3DChart>
      <c:catAx>
        <c:axId val="-164228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2304"/>
        <c:crosses val="autoZero"/>
        <c:auto val="1"/>
        <c:lblAlgn val="ctr"/>
        <c:lblOffset val="100"/>
        <c:noMultiLvlLbl val="0"/>
      </c:catAx>
      <c:valAx>
        <c:axId val="-164229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8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МАТЕМАТИЧЕСКИЕ ПРЕДСТАВЛЕНИЯ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'ПР-2'!$D$36:$F$36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8-4C74-BB85-F2A61F46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299376"/>
        <c:axId val="-1642292848"/>
        <c:axId val="0"/>
      </c:bar3DChart>
      <c:catAx>
        <c:axId val="-164229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2848"/>
        <c:crosses val="autoZero"/>
        <c:auto val="1"/>
        <c:lblAlgn val="ctr"/>
        <c:lblOffset val="100"/>
        <c:noMultiLvlLbl val="0"/>
      </c:catAx>
      <c:valAx>
        <c:axId val="-164229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МАТЕМАТИЧЕСКИЕ ПРЕДСТАВЛЕНИЯ</a:t>
            </a:r>
            <a:endParaRPr lang="en-US"/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'ПР-2'!$D$42:$F$42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B-482C-A8DF-BE7EC22E9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298832"/>
        <c:axId val="-1642291760"/>
        <c:axId val="0"/>
      </c:bar3DChart>
      <c:catAx>
        <c:axId val="-164229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1760"/>
        <c:crosses val="autoZero"/>
        <c:auto val="1"/>
        <c:lblAlgn val="ctr"/>
        <c:lblOffset val="100"/>
        <c:noMultiLvlLbl val="0"/>
      </c:catAx>
      <c:valAx>
        <c:axId val="-164229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ПР'!$B$6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ПР'!$C$5:$E$5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ср.ур.</c:v>
                </c:pt>
              </c:strCache>
            </c:strRef>
          </c:cat>
          <c:val>
            <c:numRef>
              <c:f>'ИТОГ ПР'!$C$6:$E$6</c:f>
              <c:numCache>
                <c:formatCode>0.00</c:formatCode>
                <c:ptCount val="3"/>
                <c:pt idx="0">
                  <c:v>3.7045454545454546</c:v>
                </c:pt>
                <c:pt idx="1">
                  <c:v>3.7</c:v>
                </c:pt>
                <c:pt idx="2">
                  <c:v>3.7022727272727272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9-4A4E-981B-96C31C9ABA98}"/>
            </c:ext>
          </c:extLst>
        </c:ser>
        <c:ser>
          <c:idx val="1"/>
          <c:order val="1"/>
          <c:tx>
            <c:strRef>
              <c:f>'ИТОГ ПР'!$B$7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ПР'!$C$5:$E$5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ср.ур.</c:v>
                </c:pt>
              </c:strCache>
            </c:strRef>
          </c:cat>
          <c:val>
            <c:numRef>
              <c:f>'ИТОГ ПР'!$C$7:$E$7</c:f>
              <c:numCache>
                <c:formatCode>0.00</c:formatCode>
                <c:ptCount val="3"/>
                <c:pt idx="0">
                  <c:v>3.9318181818181817</c:v>
                </c:pt>
                <c:pt idx="1">
                  <c:v>3.85</c:v>
                </c:pt>
                <c:pt idx="2">
                  <c:v>3.8909090909090907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19-4A4E-981B-96C31C9AB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290128"/>
        <c:axId val="-1642297744"/>
        <c:axId val="0"/>
      </c:bar3DChart>
      <c:catAx>
        <c:axId val="-16422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7744"/>
        <c:crosses val="autoZero"/>
        <c:auto val="1"/>
        <c:lblAlgn val="ctr"/>
        <c:lblOffset val="100"/>
        <c:noMultiLvlLbl val="0"/>
      </c:catAx>
      <c:valAx>
        <c:axId val="-164229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СОЦИАЛЬНЫЕ ОТНОШЕНИЯ. ФОРМИРОВАНИЕ ОСНОВ ГРАЖДАНСТВЕННОСТИ И ПАТРИОТИЗМА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'СК-1'!$C$39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'СК-1'!$E$37:$G$37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'СК-1'!$E$39:$G$39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5-4641-A085-3549C56A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301008"/>
        <c:axId val="-1642286864"/>
        <c:axId val="0"/>
      </c:bar3DChart>
      <c:catAx>
        <c:axId val="-164230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86864"/>
        <c:crosses val="autoZero"/>
        <c:auto val="1"/>
        <c:lblAlgn val="ctr"/>
        <c:lblOffset val="100"/>
        <c:noMultiLvlLbl val="0"/>
      </c:catAx>
      <c:valAx>
        <c:axId val="-164228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30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СОЦИАЛЬНЫЕ ОТНОШЕНИЯ. ФОРМИРОВАНИЕ ОСНОВ ГРАЖДАНСТВЕННОСТИ И ПАТРИОТИЗМА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'СК-1'!$C$45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'СК-1'!$E$43:$G$43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'СК-1'!$E$45:$G$45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5-4139-9BF1-284C47AD4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297200"/>
        <c:axId val="-1642291216"/>
        <c:axId val="0"/>
      </c:bar3DChart>
      <c:catAx>
        <c:axId val="-164229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42291216"/>
        <c:crosses val="autoZero"/>
        <c:auto val="1"/>
        <c:lblAlgn val="ctr"/>
        <c:lblOffset val="100"/>
        <c:noMultiLvlLbl val="0"/>
      </c:catAx>
      <c:valAx>
        <c:axId val="-164229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4229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ТРУДОВОЙ ВОСПИТАНИЕ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'СК-2'!$C$39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'СК-2'!$E$37:$G$37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'СК-2'!$E$39:$G$39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C-4B4B-8640-07E207F2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301552"/>
        <c:axId val="-1642295024"/>
        <c:axId val="0"/>
      </c:bar3DChart>
      <c:catAx>
        <c:axId val="-164230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5024"/>
        <c:crosses val="autoZero"/>
        <c:auto val="1"/>
        <c:lblAlgn val="ctr"/>
        <c:lblOffset val="100"/>
        <c:noMultiLvlLbl val="0"/>
      </c:catAx>
      <c:valAx>
        <c:axId val="-164229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301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ТРУДОВОЕ ВОСПИТАНИЕ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'СК-2'!$C$45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'СК-2'!$E$43:$G$43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'СК-2'!$E$45:$G$45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4-4B10-95B5-B69975F93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288496"/>
        <c:axId val="-1642294480"/>
        <c:axId val="0"/>
      </c:bar3DChart>
      <c:catAx>
        <c:axId val="-164228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4480"/>
        <c:crosses val="autoZero"/>
        <c:auto val="1"/>
        <c:lblAlgn val="ctr"/>
        <c:lblOffset val="100"/>
        <c:noMultiLvlLbl val="0"/>
      </c:catAx>
      <c:valAx>
        <c:axId val="-164229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8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БЕЗОПАСНОГО ПОВЕДЕНИЯЕ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'СК-3'!$D$36:$F$36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D-4330-8B90-2FD3E2459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300464"/>
        <c:axId val="-1642293936"/>
        <c:axId val="0"/>
      </c:bar3DChart>
      <c:catAx>
        <c:axId val="-164230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3936"/>
        <c:crosses val="autoZero"/>
        <c:auto val="1"/>
        <c:lblAlgn val="ctr"/>
        <c:lblOffset val="100"/>
        <c:noMultiLvlLbl val="0"/>
      </c:catAx>
      <c:valAx>
        <c:axId val="-164229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30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'РР-1'!$D$41:$F$41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D-4620-BA5E-7CFD56F5A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37203936"/>
        <c:axId val="-1737202848"/>
        <c:axId val="0"/>
      </c:bar3DChart>
      <c:catAx>
        <c:axId val="-173720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02848"/>
        <c:crosses val="autoZero"/>
        <c:auto val="1"/>
        <c:lblAlgn val="ctr"/>
        <c:lblOffset val="100"/>
        <c:noMultiLvlLbl val="0"/>
      </c:catAx>
      <c:valAx>
        <c:axId val="-173720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0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БЕЗОПАСНОГО ПОВЕДЕНИЯ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'СК-3'!$D$42:$F$42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C-4C17-A756-22D10E34D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295568"/>
        <c:axId val="-1642293392"/>
        <c:axId val="0"/>
      </c:bar3DChart>
      <c:catAx>
        <c:axId val="-164229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3392"/>
        <c:crosses val="autoZero"/>
        <c:auto val="1"/>
        <c:lblAlgn val="ctr"/>
        <c:lblOffset val="100"/>
        <c:noMultiLvlLbl val="0"/>
      </c:catAx>
      <c:valAx>
        <c:axId val="-164229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СК'!$B$6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СК'!$C$5:$F$5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ср.ур.</c:v>
                </c:pt>
              </c:strCache>
            </c:strRef>
          </c:cat>
          <c:val>
            <c:numRef>
              <c:f>'ИТОГ СК'!$C$6:$F$6</c:f>
              <c:numCache>
                <c:formatCode>0.00</c:formatCode>
                <c:ptCount val="4"/>
                <c:pt idx="0">
                  <c:v>3.7222222222222223</c:v>
                </c:pt>
                <c:pt idx="1">
                  <c:v>3.7</c:v>
                </c:pt>
                <c:pt idx="2">
                  <c:v>3.6666666666666665</c:v>
                </c:pt>
                <c:pt idx="3">
                  <c:v>3.6962962962962962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6-4F6A-917E-040991B9BE43}"/>
            </c:ext>
          </c:extLst>
        </c:ser>
        <c:ser>
          <c:idx val="1"/>
          <c:order val="1"/>
          <c:tx>
            <c:strRef>
              <c:f>'ИТОГ СК'!$B$7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СК'!$C$5:$F$5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ср.ур.</c:v>
                </c:pt>
              </c:strCache>
            </c:strRef>
          </c:cat>
          <c:val>
            <c:numRef>
              <c:f>'ИТОГ СК'!$C$7:$F$7</c:f>
              <c:numCache>
                <c:formatCode>0.00</c:formatCode>
                <c:ptCount val="4"/>
                <c:pt idx="0">
                  <c:v>3.9444444444444446</c:v>
                </c:pt>
                <c:pt idx="1">
                  <c:v>3.85</c:v>
                </c:pt>
                <c:pt idx="2">
                  <c:v>3.8333333333333335</c:v>
                </c:pt>
                <c:pt idx="3">
                  <c:v>3.8759259259259262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6-4F6A-917E-040991B9B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299920"/>
        <c:axId val="-1642289584"/>
        <c:axId val="0"/>
      </c:bar3DChart>
      <c:catAx>
        <c:axId val="-164229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89584"/>
        <c:crosses val="autoZero"/>
        <c:auto val="1"/>
        <c:lblAlgn val="ctr"/>
        <c:lblOffset val="100"/>
        <c:noMultiLvlLbl val="0"/>
      </c:catAx>
      <c:valAx>
        <c:axId val="-164228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'ХЭ-1'!$D$35:$F$35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'ХЭ-1'!$D$37:$F$37</c:f>
              <c:numCache>
                <c:formatCode>0.0</c:formatCode>
                <c:ptCount val="3"/>
                <c:pt idx="0">
                  <c:v>50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9-4DC4-B1E4-816D5BBDC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42296656"/>
        <c:axId val="-1642296112"/>
        <c:axId val="0"/>
      </c:bar3DChart>
      <c:catAx>
        <c:axId val="-16422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6112"/>
        <c:crosses val="autoZero"/>
        <c:auto val="1"/>
        <c:lblAlgn val="ctr"/>
        <c:lblOffset val="100"/>
        <c:noMultiLvlLbl val="0"/>
      </c:catAx>
      <c:valAx>
        <c:axId val="-164229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'ХЭ-1'!$B$43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'ХЭ-1'!$D$41:$F$41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'ХЭ-1'!$D$43:$F$43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6-4461-B38B-413712F83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81280"/>
        <c:axId val="-1617088896"/>
        <c:axId val="0"/>
      </c:bar3DChart>
      <c:catAx>
        <c:axId val="-161708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8896"/>
        <c:crosses val="autoZero"/>
        <c:auto val="1"/>
        <c:lblAlgn val="ctr"/>
        <c:lblOffset val="100"/>
        <c:noMultiLvlLbl val="0"/>
      </c:catAx>
      <c:valAx>
        <c:axId val="-161708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'ХЭ-2'!$D$33:$F$33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'ХЭ-2'!$D$35:$F$35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55-4367-9C0E-60B36B5A1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94336"/>
        <c:axId val="-1617085088"/>
        <c:axId val="0"/>
      </c:bar3DChart>
      <c:catAx>
        <c:axId val="-161709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5088"/>
        <c:crosses val="autoZero"/>
        <c:auto val="1"/>
        <c:lblAlgn val="ctr"/>
        <c:lblOffset val="100"/>
        <c:noMultiLvlLbl val="0"/>
      </c:catAx>
      <c:valAx>
        <c:axId val="-161708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94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'ХЭ-2'!$D$39:$F$39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'ХЭ-2'!$D$41:$F$41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C-415E-BF66-45329627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84000"/>
        <c:axId val="-1617089984"/>
        <c:axId val="0"/>
      </c:bar3DChart>
      <c:catAx>
        <c:axId val="-16170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9984"/>
        <c:crosses val="autoZero"/>
        <c:auto val="1"/>
        <c:lblAlgn val="ctr"/>
        <c:lblOffset val="100"/>
        <c:noMultiLvlLbl val="0"/>
      </c:catAx>
      <c:valAx>
        <c:axId val="-16170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4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ИЗОБРАЗИТЕЛЬНАЯ ДЕЯТЕЛЬНОСТЬ</a:t>
            </a:r>
          </a:p>
          <a:p>
            <a:pPr>
              <a:defRPr/>
            </a:pPr>
            <a:r>
              <a:rPr lang="en-US"/>
              <a:t>(</a:t>
            </a:r>
            <a:r>
              <a:rPr lang="ru-RU"/>
              <a:t>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'ХЭ-3'!$D$36:$F$36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1-445B-BE67-E2C6219E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92704"/>
        <c:axId val="-1617089440"/>
        <c:axId val="0"/>
      </c:bar3DChart>
      <c:catAx>
        <c:axId val="-161709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9440"/>
        <c:crosses val="autoZero"/>
        <c:auto val="1"/>
        <c:lblAlgn val="ctr"/>
        <c:lblOffset val="100"/>
        <c:noMultiLvlLbl val="0"/>
      </c:catAx>
      <c:valAx>
        <c:axId val="-161708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9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ИЗОБРАЗИТЕЛЬНАЯ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'ХЭ-3'!$D$42:$F$42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A1-49F4-948A-6201114D1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87264"/>
        <c:axId val="-1617093792"/>
        <c:axId val="0"/>
      </c:bar3DChart>
      <c:catAx>
        <c:axId val="-161708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93792"/>
        <c:crosses val="autoZero"/>
        <c:auto val="1"/>
        <c:lblAlgn val="ctr"/>
        <c:lblOffset val="100"/>
        <c:noMultiLvlLbl val="0"/>
      </c:catAx>
      <c:valAx>
        <c:axId val="-161709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'ХЭ-4'!$E$36:$G$36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A-4A44-8EEC-8071F711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79104"/>
        <c:axId val="-1617092160"/>
        <c:axId val="0"/>
      </c:bar3DChart>
      <c:catAx>
        <c:axId val="-161707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92160"/>
        <c:crosses val="autoZero"/>
        <c:auto val="1"/>
        <c:lblAlgn val="ctr"/>
        <c:lblOffset val="100"/>
        <c:noMultiLvlLbl val="0"/>
      </c:catAx>
      <c:valAx>
        <c:axId val="-161709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7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'ХЭ-4'!$E$42:$G$42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F8-4025-A4B4-51F5202F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81824"/>
        <c:axId val="-1617093248"/>
        <c:axId val="0"/>
      </c:bar3DChart>
      <c:catAx>
        <c:axId val="-161708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93248"/>
        <c:crosses val="autoZero"/>
        <c:auto val="1"/>
        <c:lblAlgn val="ctr"/>
        <c:lblOffset val="100"/>
        <c:noMultiLvlLbl val="0"/>
      </c:catAx>
      <c:valAx>
        <c:axId val="-161709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1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3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300"/>
              <a:t>ЗВУКОВАЯ КУЛЬТУРА РЕЧИ. ОБУЧЕНИЕ ГРАМОТЕ</a:t>
            </a:r>
          </a:p>
          <a:p>
            <a:pPr>
              <a:defRPr sz="1300"/>
            </a:pPr>
            <a:r>
              <a:rPr lang="en-US" sz="1300"/>
              <a:t>(</a:t>
            </a:r>
            <a:r>
              <a:rPr lang="ru-RU" sz="1300"/>
              <a:t>начало года)</a:t>
            </a:r>
          </a:p>
        </c:rich>
      </c:tx>
      <c:layout>
        <c:manualLayout>
          <c:xMode val="edge"/>
          <c:yMode val="edge"/>
          <c:x val="0.14742335527880052"/>
          <c:y val="1.6531885170100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3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'РР-2'!$D$36:$F$36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F-4679-93D9-3F96E1E35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37202304"/>
        <c:axId val="-1737199584"/>
        <c:axId val="0"/>
      </c:bar3DChart>
      <c:catAx>
        <c:axId val="-173720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199584"/>
        <c:crosses val="autoZero"/>
        <c:auto val="1"/>
        <c:lblAlgn val="ctr"/>
        <c:lblOffset val="100"/>
        <c:noMultiLvlLbl val="0"/>
      </c:catAx>
      <c:valAx>
        <c:axId val="-173719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0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'ХЭ-5'!$D$36:$F$36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9-46D8-945A-6FB68DD3B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86720"/>
        <c:axId val="-1617085632"/>
        <c:axId val="0"/>
      </c:bar3DChart>
      <c:catAx>
        <c:axId val="-161708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7085632"/>
        <c:crosses val="autoZero"/>
        <c:auto val="1"/>
        <c:lblAlgn val="ctr"/>
        <c:lblOffset val="100"/>
        <c:noMultiLvlLbl val="0"/>
      </c:catAx>
      <c:valAx>
        <c:axId val="-161708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708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'ХЭ-5'!$D$42:$F$42</c:f>
              <c:numCache>
                <c:formatCode>0.0</c:formatCode>
                <c:ptCount val="3"/>
                <c:pt idx="0">
                  <c:v>75</c:v>
                </c:pt>
                <c:pt idx="1">
                  <c:v>0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7-4085-9A7A-60D4F6DEB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91616"/>
        <c:axId val="-1617079648"/>
        <c:axId val="0"/>
      </c:bar3DChart>
      <c:catAx>
        <c:axId val="-161709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7079648"/>
        <c:crosses val="autoZero"/>
        <c:auto val="1"/>
        <c:lblAlgn val="ctr"/>
        <c:lblOffset val="100"/>
        <c:noMultiLvlLbl val="0"/>
      </c:catAx>
      <c:valAx>
        <c:axId val="-161707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709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altLang="en-US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altLang="en-US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'ХЭ-5'!$I$36:$K$36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'ХЭ-5'!$M$34:$N$34</c:f>
              <c:strCache>
                <c:ptCount val="2"/>
                <c:pt idx="0">
                  <c:v>норма</c:v>
                </c:pt>
                <c:pt idx="1">
                  <c:v>ниже нормы</c:v>
                </c:pt>
              </c:strCache>
            </c:strRef>
          </c:cat>
          <c:val>
            <c:numRef>
              <c:f>'ХЭ-5'!$M$36:$N$36</c:f>
              <c:numCache>
                <c:formatCode>0.0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D-4DE1-8462-5205FA806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80736"/>
        <c:axId val="-1617086176"/>
        <c:axId val="0"/>
      </c:bar3DChart>
      <c:catAx>
        <c:axId val="-16170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7086176"/>
        <c:crosses val="autoZero"/>
        <c:auto val="1"/>
        <c:lblAlgn val="ctr"/>
        <c:lblOffset val="100"/>
        <c:noMultiLvlLbl val="0"/>
      </c:catAx>
      <c:valAx>
        <c:axId val="-161708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7080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'ХЭ-5'!$I$42:$K$42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'ХЭ-5'!$M$40:$N$40</c:f>
              <c:strCache>
                <c:ptCount val="2"/>
                <c:pt idx="0">
                  <c:v>норма</c:v>
                </c:pt>
                <c:pt idx="1">
                  <c:v>ниже нормы</c:v>
                </c:pt>
              </c:strCache>
            </c:strRef>
          </c:cat>
          <c:val>
            <c:numRef>
              <c:f>'ХЭ-5'!$M$42:$N$42</c:f>
              <c:numCache>
                <c:formatCode>0.0</c:formatCode>
                <c:ptCount val="2"/>
                <c:pt idx="0">
                  <c:v>75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E-4A7E-B3DC-B883C641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84544"/>
        <c:axId val="-1617083456"/>
        <c:axId val="0"/>
      </c:bar3DChart>
      <c:catAx>
        <c:axId val="-161708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7083456"/>
        <c:crosses val="autoZero"/>
        <c:auto val="1"/>
        <c:lblAlgn val="ctr"/>
        <c:lblOffset val="100"/>
        <c:noMultiLvlLbl val="0"/>
      </c:catAx>
      <c:valAx>
        <c:axId val="-161708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708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ХЭ'!$A$6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ХЭ'!$B$6:$H$6</c:f>
              <c:numCache>
                <c:formatCode>0.00</c:formatCode>
                <c:ptCount val="7"/>
                <c:pt idx="0">
                  <c:v>3.625</c:v>
                </c:pt>
                <c:pt idx="1">
                  <c:v>3.7</c:v>
                </c:pt>
                <c:pt idx="2">
                  <c:v>3.6875</c:v>
                </c:pt>
                <c:pt idx="3">
                  <c:v>3.7</c:v>
                </c:pt>
                <c:pt idx="4">
                  <c:v>3.75</c:v>
                </c:pt>
                <c:pt idx="5">
                  <c:v>3.75</c:v>
                </c:pt>
                <c:pt idx="6">
                  <c:v>3.7020833333333329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4-428B-8DAB-D9910C43BE59}"/>
            </c:ext>
          </c:extLst>
        </c:ser>
        <c:ser>
          <c:idx val="1"/>
          <c:order val="1"/>
          <c:tx>
            <c:strRef>
              <c:f>'ИТОГ ХЭ'!$A$7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ХЭ'!$B$7:$H$7</c:f>
              <c:numCache>
                <c:formatCode>0.00</c:formatCode>
                <c:ptCount val="7"/>
                <c:pt idx="0">
                  <c:v>3.8125</c:v>
                </c:pt>
                <c:pt idx="1">
                  <c:v>3.85</c:v>
                </c:pt>
                <c:pt idx="2">
                  <c:v>3.90625</c:v>
                </c:pt>
                <c:pt idx="3">
                  <c:v>3.9249999999999998</c:v>
                </c:pt>
                <c:pt idx="4">
                  <c:v>3.875</c:v>
                </c:pt>
                <c:pt idx="5">
                  <c:v>4</c:v>
                </c:pt>
                <c:pt idx="6">
                  <c:v>3.8947916666666664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4-428B-8DAB-D9910C43B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80192"/>
        <c:axId val="-1617091072"/>
        <c:axId val="0"/>
      </c:bar3DChart>
      <c:catAx>
        <c:axId val="-161708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91072"/>
        <c:crosses val="autoZero"/>
        <c:auto val="1"/>
        <c:lblAlgn val="ctr"/>
        <c:lblOffset val="100"/>
        <c:noMultiLvlLbl val="0"/>
      </c:catAx>
      <c:valAx>
        <c:axId val="-161709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ОСНОВНАЯ ГИМНАСТИКА. ПОДВИЖНЫЕ И СПОРТИВНЫЕ ИГРЫ. СПОРТИВНЫЕ УПРАЖНЕНИЯ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'ФР-1'!$D$39:$F$39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C-41A4-B225-0FE4C622F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90528"/>
        <c:axId val="-1617088352"/>
        <c:axId val="0"/>
      </c:bar3DChart>
      <c:catAx>
        <c:axId val="-161709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8352"/>
        <c:crosses val="autoZero"/>
        <c:auto val="1"/>
        <c:lblAlgn val="ctr"/>
        <c:lblOffset val="100"/>
        <c:noMultiLvlLbl val="0"/>
      </c:catAx>
      <c:valAx>
        <c:axId val="-161708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9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ОСНОВНАЯ ГИМНАСТИКА. ПОДВИЖНЫЕ И СПОРТИВНЫЕ ИГРЫ. СПОРТИВНЫЕ УПРАЖНЕНИЯ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'ФР-1'!$D$45:$F$45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8-47F4-B723-87B0CD8E2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82912"/>
        <c:axId val="-1617087808"/>
        <c:axId val="0"/>
      </c:bar3DChart>
      <c:catAx>
        <c:axId val="-1617082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7808"/>
        <c:crosses val="autoZero"/>
        <c:auto val="1"/>
        <c:lblAlgn val="ctr"/>
        <c:lblOffset val="100"/>
        <c:noMultiLvlLbl val="0"/>
      </c:catAx>
      <c:valAx>
        <c:axId val="-161708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2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050"/>
              <a:t>ФОРМИРОВАНИЕ ОСНОВ ЗДОРОВОГО ОБРАЗА ЖИЗНИ. </a:t>
            </a:r>
          </a:p>
          <a:p>
            <a:pPr>
              <a:defRPr sz="1050"/>
            </a:pPr>
            <a:r>
              <a:rPr lang="ru-RU" sz="1050"/>
              <a:t>АКТИВНЫЙ ОТДЫХ.</a:t>
            </a:r>
            <a:endParaRPr lang="en-US" sz="1050"/>
          </a:p>
          <a:p>
            <a:pPr>
              <a:defRPr sz="1050"/>
            </a:pPr>
            <a:r>
              <a:rPr lang="ru-RU" sz="105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'ФР-2'!$D$35:$F$35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0-4271-A5E3-9E9851C0B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7082368"/>
        <c:axId val="-1615410784"/>
        <c:axId val="0"/>
      </c:bar3DChart>
      <c:catAx>
        <c:axId val="-161708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10784"/>
        <c:crosses val="autoZero"/>
        <c:auto val="1"/>
        <c:lblAlgn val="ctr"/>
        <c:lblOffset val="100"/>
        <c:noMultiLvlLbl val="0"/>
      </c:catAx>
      <c:valAx>
        <c:axId val="-161541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708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050"/>
              <a:t>ФОРМИРОВАНИЕ ОСНОВ ЗДОРОВОГО ОБРАЗА ЖИЗНИ.</a:t>
            </a:r>
          </a:p>
          <a:p>
            <a:pPr>
              <a:defRPr sz="1050"/>
            </a:pPr>
            <a:r>
              <a:rPr lang="ru-RU" sz="1050"/>
              <a:t>АКТИВНЫЙ ОТДЫХ.</a:t>
            </a:r>
            <a:endParaRPr lang="en-US" sz="1050"/>
          </a:p>
          <a:p>
            <a:pPr>
              <a:defRPr sz="1050"/>
            </a:pPr>
            <a:r>
              <a:rPr lang="ru-RU" sz="105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'ФР-2'!$D$40:$F$40</c:f>
              <c:numCache>
                <c:formatCode>0.0</c:formatCode>
                <c:ptCount val="3"/>
                <c:pt idx="0">
                  <c:v>75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A-4434-8C5C-7C483CFA8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5402624"/>
        <c:axId val="-1615402080"/>
        <c:axId val="0"/>
      </c:bar3DChart>
      <c:catAx>
        <c:axId val="-161540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2080"/>
        <c:crosses val="autoZero"/>
        <c:auto val="1"/>
        <c:lblAlgn val="ctr"/>
        <c:lblOffset val="100"/>
        <c:noMultiLvlLbl val="0"/>
      </c:catAx>
      <c:valAx>
        <c:axId val="-161540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ФР'!$B$7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ФР'!$C$6:$E$6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ФР'!$C$7:$E$7</c:f>
              <c:numCache>
                <c:formatCode>0.00</c:formatCode>
                <c:ptCount val="3"/>
                <c:pt idx="0">
                  <c:v>3.6875</c:v>
                </c:pt>
                <c:pt idx="1">
                  <c:v>3.75</c:v>
                </c:pt>
                <c:pt idx="2">
                  <c:v>3.71875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4-4C6F-9866-280BAE3FBA29}"/>
            </c:ext>
          </c:extLst>
        </c:ser>
        <c:ser>
          <c:idx val="1"/>
          <c:order val="1"/>
          <c:tx>
            <c:strRef>
              <c:f>'ИТОГ ФР'!$B$8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ФР'!$C$6:$E$6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ФР'!$C$8:$E$8</c:f>
              <c:numCache>
                <c:formatCode>0.00</c:formatCode>
                <c:ptCount val="3"/>
                <c:pt idx="0">
                  <c:v>3.90625</c:v>
                </c:pt>
                <c:pt idx="1">
                  <c:v>4</c:v>
                </c:pt>
                <c:pt idx="2">
                  <c:v>3.953125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4-4C6F-9866-280BAE3FB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5399904"/>
        <c:axId val="-1615412416"/>
        <c:axId val="0"/>
      </c:bar3DChart>
      <c:catAx>
        <c:axId val="-161539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12416"/>
        <c:crosses val="autoZero"/>
        <c:auto val="1"/>
        <c:lblAlgn val="ctr"/>
        <c:lblOffset val="100"/>
        <c:noMultiLvlLbl val="0"/>
      </c:catAx>
      <c:valAx>
        <c:axId val="-161541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39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ЗВУКОВАЯ КУЛЬТУРА РЕЧИ. ОБУЧЕНИЕ ГРАМОТЕ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'РР-2'!$D$42:$F$42</c:f>
              <c:numCache>
                <c:formatCode>0.0</c:formatCode>
                <c:ptCount val="3"/>
                <c:pt idx="0">
                  <c:v>50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3-45D0-84B8-039A4198E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37214816"/>
        <c:axId val="-1737214272"/>
        <c:axId val="0"/>
      </c:bar3DChart>
      <c:catAx>
        <c:axId val="-173721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14272"/>
        <c:crosses val="autoZero"/>
        <c:auto val="1"/>
        <c:lblAlgn val="ctr"/>
        <c:lblOffset val="100"/>
        <c:noMultiLvlLbl val="0"/>
      </c:catAx>
      <c:valAx>
        <c:axId val="-173721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1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'ОБЩИЙ ИТОГ'!$B$7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'ОБЩИЙ ИТОГ'!$C$6:$H$6</c:f>
              <c:strCache>
                <c:ptCount val="6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'ОБЩИЙ ИТОГ'!$C$7:$H$7</c:f>
              <c:numCache>
                <c:formatCode>0.00</c:formatCode>
                <c:ptCount val="6"/>
                <c:pt idx="0">
                  <c:v>3.6947150072150072</c:v>
                </c:pt>
                <c:pt idx="1">
                  <c:v>3.7022727272727272</c:v>
                </c:pt>
                <c:pt idx="2">
                  <c:v>3.6962962962962962</c:v>
                </c:pt>
                <c:pt idx="3">
                  <c:v>3.7020833333333329</c:v>
                </c:pt>
                <c:pt idx="4">
                  <c:v>3.71875</c:v>
                </c:pt>
                <c:pt idx="5">
                  <c:v>3.7028234728234724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B-44A7-9639-62566214CCD6}"/>
            </c:ext>
          </c:extLst>
        </c:ser>
        <c:ser>
          <c:idx val="1"/>
          <c:order val="1"/>
          <c:tx>
            <c:strRef>
              <c:f>'ОБЩИЙ ИТОГ'!$B$8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'ОБЩИЙ ИТОГ'!$C$6:$H$6</c:f>
              <c:strCache>
                <c:ptCount val="6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'ОБЩИЙ ИТОГ'!$C$8:$H$8</c:f>
              <c:numCache>
                <c:formatCode>0.00</c:formatCode>
                <c:ptCount val="6"/>
                <c:pt idx="0">
                  <c:v>3.8963744588744591</c:v>
                </c:pt>
                <c:pt idx="1">
                  <c:v>3.8909090909090907</c:v>
                </c:pt>
                <c:pt idx="2">
                  <c:v>3.8759259259259262</c:v>
                </c:pt>
                <c:pt idx="3">
                  <c:v>3.8947916666666664</c:v>
                </c:pt>
                <c:pt idx="4">
                  <c:v>3.953125</c:v>
                </c:pt>
                <c:pt idx="5">
                  <c:v>3.9022252284752286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B-44A7-9639-62566214C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5407520"/>
        <c:axId val="-1615411328"/>
        <c:axId val="0"/>
      </c:bar3DChart>
      <c:catAx>
        <c:axId val="-161540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11328"/>
        <c:crosses val="autoZero"/>
        <c:auto val="1"/>
        <c:lblAlgn val="ctr"/>
        <c:lblOffset val="100"/>
        <c:noMultiLvlLbl val="0"/>
      </c:catAx>
      <c:valAx>
        <c:axId val="-161541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Инд.показатели!$B$5</c:f>
              <c:strCache>
                <c:ptCount val="1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Инд.показатели!$D$4:$H$4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Инд.показатели!$D$5:$H$5</c:f>
              <c:numCache>
                <c:formatCode>0.0</c:formatCode>
                <c:ptCount val="5"/>
                <c:pt idx="0">
                  <c:v>3.2438672438672436</c:v>
                </c:pt>
                <c:pt idx="1">
                  <c:v>3.290909090909091</c:v>
                </c:pt>
                <c:pt idx="2">
                  <c:v>3.3185185185185184</c:v>
                </c:pt>
                <c:pt idx="3">
                  <c:v>3.2666666666666671</c:v>
                </c:pt>
                <c:pt idx="4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D-4127-8EDA-865B7AC30CB7}"/>
            </c:ext>
          </c:extLst>
        </c:ser>
        <c:ser>
          <c:idx val="1"/>
          <c:order val="1"/>
          <c:tx>
            <c:strRef>
              <c:f>Инд.показатели!$B$6</c:f>
              <c:strCache>
                <c:ptCount val="1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Инд.показатели!$D$4:$H$4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Инд.показатели!$D$6:$H$6</c:f>
              <c:numCache>
                <c:formatCode>0.0</c:formatCode>
                <c:ptCount val="5"/>
                <c:pt idx="0">
                  <c:v>4.2438672438672436</c:v>
                </c:pt>
                <c:pt idx="1">
                  <c:v>4.290909090909091</c:v>
                </c:pt>
                <c:pt idx="2">
                  <c:v>4.3185185185185189</c:v>
                </c:pt>
                <c:pt idx="3">
                  <c:v>4.2666666666666666</c:v>
                </c:pt>
                <c:pt idx="4">
                  <c:v>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D-4127-8EDA-865B7AC30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06976"/>
        <c:axId val="-1615414048"/>
      </c:lineChart>
      <c:catAx>
        <c:axId val="-161540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14048"/>
        <c:crosses val="autoZero"/>
        <c:auto val="1"/>
        <c:lblAlgn val="ctr"/>
        <c:lblOffset val="100"/>
        <c:noMultiLvlLbl val="0"/>
      </c:catAx>
      <c:valAx>
        <c:axId val="-161541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Инд.показатели!$B$46:$C$46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Инд.показатели!$D$45:$H$45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Инд.показатели!$D$46:$H$46</c:f>
              <c:numCache>
                <c:formatCode>0.0</c:formatCode>
                <c:ptCount val="5"/>
                <c:pt idx="0">
                  <c:v>2.8293650793650791</c:v>
                </c:pt>
                <c:pt idx="1">
                  <c:v>2.6545454545454543</c:v>
                </c:pt>
                <c:pt idx="2">
                  <c:v>2.5962962962962961</c:v>
                </c:pt>
                <c:pt idx="3">
                  <c:v>2.7375000000000003</c:v>
                </c:pt>
                <c:pt idx="4">
                  <c:v>3.1875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1-4A41-8A82-53EE6297F3A4}"/>
            </c:ext>
          </c:extLst>
        </c:ser>
        <c:ser>
          <c:idx val="1"/>
          <c:order val="1"/>
          <c:tx>
            <c:strRef>
              <c:f>Инд.показатели!$B$47:$C$47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Инд.показатели!$D$45:$H$45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Инд.показатели!$D$47:$H$47</c:f>
              <c:numCache>
                <c:formatCode>0.0</c:formatCode>
                <c:ptCount val="5"/>
                <c:pt idx="0">
                  <c:v>3.8293650793650791</c:v>
                </c:pt>
                <c:pt idx="1">
                  <c:v>3.6545454545454543</c:v>
                </c:pt>
                <c:pt idx="2">
                  <c:v>3.5962962962962961</c:v>
                </c:pt>
                <c:pt idx="3">
                  <c:v>3.7375000000000003</c:v>
                </c:pt>
                <c:pt idx="4">
                  <c:v>4.1875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1-4A41-8A82-53EE6297F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10240"/>
        <c:axId val="-1615413504"/>
      </c:lineChart>
      <c:catAx>
        <c:axId val="-161541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13504"/>
        <c:crosses val="autoZero"/>
        <c:auto val="1"/>
        <c:lblAlgn val="ctr"/>
        <c:lblOffset val="100"/>
        <c:noMultiLvlLbl val="0"/>
      </c:catAx>
      <c:valAx>
        <c:axId val="-161541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10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Инд.показатели!$B$91:$C$91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Инд.показатели!$D$90:$H$90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Инд.показатели!$D$91:$H$91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D-4979-8740-2925D84F5F16}"/>
            </c:ext>
          </c:extLst>
        </c:ser>
        <c:ser>
          <c:idx val="1"/>
          <c:order val="1"/>
          <c:tx>
            <c:strRef>
              <c:f>Инд.показатели!$B$92:$C$92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Инд.показатели!$D$90:$H$90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Инд.показатели!$D$92:$H$92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ED-4979-8740-2925D84F5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06432"/>
        <c:axId val="-1615401536"/>
      </c:lineChart>
      <c:catAx>
        <c:axId val="-161540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1536"/>
        <c:crosses val="autoZero"/>
        <c:auto val="1"/>
        <c:lblAlgn val="ctr"/>
        <c:lblOffset val="100"/>
        <c:noMultiLvlLbl val="0"/>
      </c:catAx>
      <c:valAx>
        <c:axId val="-161540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Инд.показатели!$B$136:$C$136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Инд.показатели!$D$135:$H$135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Инд.показатели!$D$136:$H$136</c:f>
              <c:numCache>
                <c:formatCode>0.0</c:formatCode>
                <c:ptCount val="5"/>
                <c:pt idx="0">
                  <c:v>3.7056277056277054</c:v>
                </c:pt>
                <c:pt idx="1">
                  <c:v>3.8636363636363633</c:v>
                </c:pt>
                <c:pt idx="2">
                  <c:v>3.8703703703703702</c:v>
                </c:pt>
                <c:pt idx="3">
                  <c:v>3.8041666666666667</c:v>
                </c:pt>
                <c:pt idx="4">
                  <c:v>3.4375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8-4DA1-AD04-AED5EF4C31AA}"/>
            </c:ext>
          </c:extLst>
        </c:ser>
        <c:ser>
          <c:idx val="1"/>
          <c:order val="1"/>
          <c:tx>
            <c:strRef>
              <c:f>Инд.показатели!$B$137:$C$137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Инд.показатели!$D$135:$H$135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Инд.показатели!$D$137:$H$137</c:f>
              <c:numCache>
                <c:formatCode>0.0</c:formatCode>
                <c:ptCount val="5"/>
                <c:pt idx="0">
                  <c:v>2.5122655122655124</c:v>
                </c:pt>
                <c:pt idx="1">
                  <c:v>2.6181818181818182</c:v>
                </c:pt>
                <c:pt idx="2">
                  <c:v>2.588888888888889</c:v>
                </c:pt>
                <c:pt idx="3">
                  <c:v>2.9083333333333332</c:v>
                </c:pt>
                <c:pt idx="4">
                  <c:v>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8-4DA1-AD04-AED5EF4C3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14592"/>
        <c:axId val="-1615405888"/>
      </c:lineChart>
      <c:catAx>
        <c:axId val="-1615414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5888"/>
        <c:crosses val="autoZero"/>
        <c:auto val="1"/>
        <c:lblAlgn val="ctr"/>
        <c:lblOffset val="100"/>
        <c:noMultiLvlLbl val="0"/>
      </c:catAx>
      <c:valAx>
        <c:axId val="-161540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14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Инд.показатели!$B$179:$C$179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Инд.показатели!$D$178:$H$178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Инд.показатели!$D$179:$H$179</c:f>
              <c:numCache>
                <c:formatCode>0.0</c:formatCode>
                <c:ptCount val="5"/>
                <c:pt idx="0">
                  <c:v>3.2438672438672436</c:v>
                </c:pt>
                <c:pt idx="1">
                  <c:v>3.290909090909091</c:v>
                </c:pt>
                <c:pt idx="2">
                  <c:v>3.3185185185185184</c:v>
                </c:pt>
                <c:pt idx="3">
                  <c:v>3.2666666666666671</c:v>
                </c:pt>
                <c:pt idx="4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E-4D2E-BD5E-88236D58F19A}"/>
            </c:ext>
          </c:extLst>
        </c:ser>
        <c:ser>
          <c:idx val="1"/>
          <c:order val="1"/>
          <c:tx>
            <c:strRef>
              <c:f>Инд.показатели!$B$180:$C$180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Инд.показатели!$D$178:$H$178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Инд.показатели!$D$180:$H$180</c:f>
              <c:numCache>
                <c:formatCode>0.0</c:formatCode>
                <c:ptCount val="5"/>
                <c:pt idx="0">
                  <c:v>4.2438672438672436</c:v>
                </c:pt>
                <c:pt idx="1">
                  <c:v>4.290909090909091</c:v>
                </c:pt>
                <c:pt idx="2">
                  <c:v>4.3185185185185189</c:v>
                </c:pt>
                <c:pt idx="3">
                  <c:v>4.2666666666666666</c:v>
                </c:pt>
                <c:pt idx="4">
                  <c:v>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E-4D2E-BD5E-88236D58F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05344"/>
        <c:axId val="-1615403168"/>
      </c:lineChart>
      <c:catAx>
        <c:axId val="-16154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3168"/>
        <c:crosses val="autoZero"/>
        <c:auto val="1"/>
        <c:lblAlgn val="ctr"/>
        <c:lblOffset val="100"/>
        <c:noMultiLvlLbl val="0"/>
      </c:catAx>
      <c:valAx>
        <c:axId val="-161540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Инд.показатели!$B$225:$C$225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Инд.показатели!$D$224:$H$224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Инд.показатели!$D$225:$H$225</c:f>
              <c:numCache>
                <c:formatCode>0.0</c:formatCode>
                <c:ptCount val="5"/>
                <c:pt idx="0">
                  <c:v>2.8293650793650791</c:v>
                </c:pt>
                <c:pt idx="1">
                  <c:v>2.6545454545454543</c:v>
                </c:pt>
                <c:pt idx="2">
                  <c:v>2.5962962962962961</c:v>
                </c:pt>
                <c:pt idx="3">
                  <c:v>2.7375000000000003</c:v>
                </c:pt>
                <c:pt idx="4">
                  <c:v>3.1875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8-46A1-ABEF-1D34C5DD6CAA}"/>
            </c:ext>
          </c:extLst>
        </c:ser>
        <c:ser>
          <c:idx val="1"/>
          <c:order val="1"/>
          <c:tx>
            <c:strRef>
              <c:f>Инд.показатели!$B$226:$C$226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Инд.показатели!$D$224:$H$224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Инд.показатели!$D$226:$H$226</c:f>
              <c:numCache>
                <c:formatCode>0.0</c:formatCode>
                <c:ptCount val="5"/>
                <c:pt idx="0">
                  <c:v>3.8293650793650791</c:v>
                </c:pt>
                <c:pt idx="1">
                  <c:v>3.6545454545454543</c:v>
                </c:pt>
                <c:pt idx="2">
                  <c:v>3.5962962962962961</c:v>
                </c:pt>
                <c:pt idx="3">
                  <c:v>3.7375000000000003</c:v>
                </c:pt>
                <c:pt idx="4">
                  <c:v>4.1875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8-46A1-ABEF-1D34C5DD6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09696"/>
        <c:axId val="-1615404800"/>
      </c:lineChart>
      <c:catAx>
        <c:axId val="-161540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4800"/>
        <c:crosses val="autoZero"/>
        <c:auto val="1"/>
        <c:lblAlgn val="ctr"/>
        <c:lblOffset val="100"/>
        <c:noMultiLvlLbl val="0"/>
      </c:catAx>
      <c:valAx>
        <c:axId val="-161540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Инд.показатели!$B$272:$C$272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Инд.показатели!$D$271:$H$271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Инд.показатели!$D$272:$H$272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2-4E68-939D-C6EEA28F9279}"/>
            </c:ext>
          </c:extLst>
        </c:ser>
        <c:ser>
          <c:idx val="1"/>
          <c:order val="1"/>
          <c:tx>
            <c:strRef>
              <c:f>Инд.показатели!$B$273:$C$273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Инд.показатели!$D$271:$H$271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Инд.показатели!$D$273:$H$273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2-4E68-939D-C6EEA28F9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03712"/>
        <c:axId val="-1615412960"/>
      </c:lineChart>
      <c:catAx>
        <c:axId val="-161540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12960"/>
        <c:crosses val="autoZero"/>
        <c:auto val="1"/>
        <c:lblAlgn val="ctr"/>
        <c:lblOffset val="100"/>
        <c:noMultiLvlLbl val="0"/>
      </c:catAx>
      <c:valAx>
        <c:axId val="-161541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Инд.показатели!$B$320:$C$320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Инд.показатели!$D$319:$H$319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Инд.показатели!$D$320:$H$320</c:f>
              <c:numCache>
                <c:formatCode>0.0</c:formatCode>
                <c:ptCount val="5"/>
                <c:pt idx="0">
                  <c:v>3.7056277056277054</c:v>
                </c:pt>
                <c:pt idx="1">
                  <c:v>3.8636363636363633</c:v>
                </c:pt>
                <c:pt idx="2">
                  <c:v>3.8703703703703702</c:v>
                </c:pt>
                <c:pt idx="3">
                  <c:v>3.8041666666666667</c:v>
                </c:pt>
                <c:pt idx="4">
                  <c:v>3.4375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91-4326-B10A-2245E8C608E9}"/>
            </c:ext>
          </c:extLst>
        </c:ser>
        <c:ser>
          <c:idx val="1"/>
          <c:order val="1"/>
          <c:tx>
            <c:strRef>
              <c:f>Инд.показатели!$B$321:$C$321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Инд.показатели!$D$319:$H$319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Инд.показатели!$D$321:$H$321</c:f>
              <c:numCache>
                <c:formatCode>0.0</c:formatCode>
                <c:ptCount val="5"/>
                <c:pt idx="0">
                  <c:v>2.5122655122655124</c:v>
                </c:pt>
                <c:pt idx="1">
                  <c:v>2.6181818181818182</c:v>
                </c:pt>
                <c:pt idx="2">
                  <c:v>2.588888888888889</c:v>
                </c:pt>
                <c:pt idx="3">
                  <c:v>2.5749999999999997</c:v>
                </c:pt>
                <c:pt idx="4">
                  <c:v>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91-4326-B10A-2245E8C60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04256"/>
        <c:axId val="-1615399360"/>
      </c:lineChart>
      <c:catAx>
        <c:axId val="-161540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399360"/>
        <c:crosses val="autoZero"/>
        <c:auto val="1"/>
        <c:lblAlgn val="ctr"/>
        <c:lblOffset val="100"/>
        <c:noMultiLvlLbl val="0"/>
      </c:catAx>
      <c:valAx>
        <c:axId val="-161539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4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Инд.показатели!$B$368:$C$368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Инд.показатели!$D$367:$H$367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Инд.показатели!$D$368:$H$368</c:f>
              <c:numCache>
                <c:formatCode>0.0</c:formatCode>
                <c:ptCount val="5"/>
                <c:pt idx="0">
                  <c:v>3.2438672438672436</c:v>
                </c:pt>
                <c:pt idx="1">
                  <c:v>3.290909090909091</c:v>
                </c:pt>
                <c:pt idx="2">
                  <c:v>3.3185185185185184</c:v>
                </c:pt>
                <c:pt idx="3">
                  <c:v>3.2666666666666671</c:v>
                </c:pt>
                <c:pt idx="4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B2-4345-AE63-45E41057F40F}"/>
            </c:ext>
          </c:extLst>
        </c:ser>
        <c:ser>
          <c:idx val="1"/>
          <c:order val="1"/>
          <c:tx>
            <c:strRef>
              <c:f>Инд.показатели!$B$369:$C$369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Инд.показатели!$D$367:$H$367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Инд.показатели!$D$369:$H$369</c:f>
              <c:numCache>
                <c:formatCode>0.0</c:formatCode>
                <c:ptCount val="5"/>
                <c:pt idx="0">
                  <c:v>4.2438672438672436</c:v>
                </c:pt>
                <c:pt idx="1">
                  <c:v>4.290909090909091</c:v>
                </c:pt>
                <c:pt idx="2">
                  <c:v>4.3185185185185189</c:v>
                </c:pt>
                <c:pt idx="3">
                  <c:v>4.2666666666666666</c:v>
                </c:pt>
                <c:pt idx="4">
                  <c:v>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B2-4345-AE63-45E41057F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00992"/>
        <c:axId val="-1615408064"/>
      </c:lineChart>
      <c:catAx>
        <c:axId val="-161540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8064"/>
        <c:crosses val="autoZero"/>
        <c:auto val="1"/>
        <c:lblAlgn val="ctr"/>
        <c:lblOffset val="100"/>
        <c:noMultiLvlLbl val="0"/>
      </c:catAx>
      <c:valAx>
        <c:axId val="-161540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СОВЕРШЕНСТВОВАНИЕ ГРАММАТИЧЕСКОГО СТРОЯ РЕЧИ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'РР-3'!$D$36:$F$36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8-44ED-B398-F4FCBC891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11330208"/>
        <c:axId val="-1911344352"/>
        <c:axId val="0"/>
      </c:bar3DChart>
      <c:catAx>
        <c:axId val="-191133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911344352"/>
        <c:crosses val="autoZero"/>
        <c:auto val="1"/>
        <c:lblAlgn val="ctr"/>
        <c:lblOffset val="100"/>
        <c:noMultiLvlLbl val="0"/>
      </c:catAx>
      <c:valAx>
        <c:axId val="-191134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91133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Инд.показатели!$B$416:$C$416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Инд.показатели!$D$415:$H$415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Инд.показатели!$D$416:$H$416</c:f>
              <c:numCache>
                <c:formatCode>0.0</c:formatCode>
                <c:ptCount val="5"/>
                <c:pt idx="0">
                  <c:v>2.8293650793650791</c:v>
                </c:pt>
                <c:pt idx="1">
                  <c:v>2.6545454545454543</c:v>
                </c:pt>
                <c:pt idx="2">
                  <c:v>2.5962962962962961</c:v>
                </c:pt>
                <c:pt idx="3">
                  <c:v>2.7375000000000003</c:v>
                </c:pt>
                <c:pt idx="4">
                  <c:v>3.1875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D-45DE-A62B-D94444B4A8FE}"/>
            </c:ext>
          </c:extLst>
        </c:ser>
        <c:ser>
          <c:idx val="1"/>
          <c:order val="1"/>
          <c:tx>
            <c:strRef>
              <c:f>Инд.показатели!$B$417:$C$417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Инд.показатели!$D$415:$H$415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Инд.показатели!$D$417:$H$417</c:f>
              <c:numCache>
                <c:formatCode>0.0</c:formatCode>
                <c:ptCount val="5"/>
                <c:pt idx="0">
                  <c:v>3.8293650793650791</c:v>
                </c:pt>
                <c:pt idx="1">
                  <c:v>3.6545454545454543</c:v>
                </c:pt>
                <c:pt idx="2">
                  <c:v>3.5962962962962961</c:v>
                </c:pt>
                <c:pt idx="3">
                  <c:v>3.7375000000000003</c:v>
                </c:pt>
                <c:pt idx="4">
                  <c:v>4.1875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D-45DE-A62B-D94444B4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00448"/>
        <c:axId val="-1615409152"/>
      </c:lineChart>
      <c:catAx>
        <c:axId val="-161540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9152"/>
        <c:crosses val="autoZero"/>
        <c:auto val="1"/>
        <c:lblAlgn val="ctr"/>
        <c:lblOffset val="100"/>
        <c:noMultiLvlLbl val="0"/>
      </c:catAx>
      <c:valAx>
        <c:axId val="-161540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Инд.показатели!$B$464:$C$464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Инд.показатели!$D$463:$H$463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Инд.показатели!$D$464:$H$464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6-4F62-93EF-94A97EB81754}"/>
            </c:ext>
          </c:extLst>
        </c:ser>
        <c:ser>
          <c:idx val="1"/>
          <c:order val="1"/>
          <c:tx>
            <c:strRef>
              <c:f>Инд.показатели!$B$465:$C$465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Инд.показатели!$D$463:$H$463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Инд.показатели!$D$465:$H$465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6-4F62-93EF-94A97EB81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5411872"/>
        <c:axId val="-1615408608"/>
      </c:lineChart>
      <c:catAx>
        <c:axId val="-161541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08608"/>
        <c:crosses val="autoZero"/>
        <c:auto val="1"/>
        <c:lblAlgn val="ctr"/>
        <c:lblOffset val="100"/>
        <c:noMultiLvlLbl val="0"/>
      </c:catAx>
      <c:valAx>
        <c:axId val="-161540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541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Инд.показатели!$B$512:$C$512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Инд.показатели!$D$511:$H$511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Инд.показатели!$D$512:$H$512</c:f>
              <c:numCache>
                <c:formatCode>0.0</c:formatCode>
                <c:ptCount val="5"/>
                <c:pt idx="0">
                  <c:v>3.7056277056277054</c:v>
                </c:pt>
                <c:pt idx="1">
                  <c:v>3.8636363636363633</c:v>
                </c:pt>
                <c:pt idx="2">
                  <c:v>3.8703703703703702</c:v>
                </c:pt>
                <c:pt idx="3">
                  <c:v>3.8041666666666667</c:v>
                </c:pt>
                <c:pt idx="4">
                  <c:v>3.4375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0-4BDF-8277-4F82799B96AE}"/>
            </c:ext>
          </c:extLst>
        </c:ser>
        <c:ser>
          <c:idx val="1"/>
          <c:order val="1"/>
          <c:tx>
            <c:strRef>
              <c:f>Инд.показатели!$B$513:$C$513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Инд.показатели!$D$511:$H$511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Инд.показатели!$D$513:$H$513</c:f>
              <c:numCache>
                <c:formatCode>0.0</c:formatCode>
                <c:ptCount val="5"/>
                <c:pt idx="0">
                  <c:v>2.5122655122655124</c:v>
                </c:pt>
                <c:pt idx="1">
                  <c:v>2.6181818181818182</c:v>
                </c:pt>
                <c:pt idx="2">
                  <c:v>2.588888888888889</c:v>
                </c:pt>
                <c:pt idx="3">
                  <c:v>2.5749999999999997</c:v>
                </c:pt>
                <c:pt idx="4">
                  <c:v>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0-4BDF-8277-4F82799B9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27680"/>
        <c:axId val="-1613822784"/>
      </c:lineChart>
      <c:catAx>
        <c:axId val="-161382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2784"/>
        <c:crosses val="autoZero"/>
        <c:auto val="1"/>
        <c:lblAlgn val="ctr"/>
        <c:lblOffset val="100"/>
        <c:noMultiLvlLbl val="0"/>
      </c:catAx>
      <c:valAx>
        <c:axId val="-161382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Инд.показатели!$B$560:$C$560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Инд.показатели!$D$559:$H$559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Инд.показатели!$D$560:$H$560</c:f>
              <c:numCache>
                <c:formatCode>0.0</c:formatCode>
                <c:ptCount val="5"/>
                <c:pt idx="0">
                  <c:v>3.2438672438672436</c:v>
                </c:pt>
                <c:pt idx="1">
                  <c:v>3.290909090909091</c:v>
                </c:pt>
                <c:pt idx="2">
                  <c:v>3.3185185185185184</c:v>
                </c:pt>
                <c:pt idx="3">
                  <c:v>3.2666666666666671</c:v>
                </c:pt>
                <c:pt idx="4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E-4A0F-851A-2739AE976D78}"/>
            </c:ext>
          </c:extLst>
        </c:ser>
        <c:ser>
          <c:idx val="1"/>
          <c:order val="1"/>
          <c:tx>
            <c:strRef>
              <c:f>Инд.показатели!$B$561:$C$561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Инд.показатели!$D$559:$H$559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Инд.показатели!$D$561:$H$561</c:f>
              <c:numCache>
                <c:formatCode>0.0</c:formatCode>
                <c:ptCount val="5"/>
                <c:pt idx="0">
                  <c:v>4.2438672438672436</c:v>
                </c:pt>
                <c:pt idx="1">
                  <c:v>4.290909090909091</c:v>
                </c:pt>
                <c:pt idx="2">
                  <c:v>4.3185185185185189</c:v>
                </c:pt>
                <c:pt idx="3">
                  <c:v>4.2666666666666666</c:v>
                </c:pt>
                <c:pt idx="4">
                  <c:v>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0E-4A0F-851A-2739AE976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27136"/>
        <c:axId val="-1613816800"/>
      </c:lineChart>
      <c:catAx>
        <c:axId val="-161382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16800"/>
        <c:crosses val="autoZero"/>
        <c:auto val="1"/>
        <c:lblAlgn val="ctr"/>
        <c:lblOffset val="100"/>
        <c:noMultiLvlLbl val="0"/>
      </c:catAx>
      <c:valAx>
        <c:axId val="-161381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Инд.показатели!$B$608:$C$608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Инд.показатели!$D$607:$H$607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Инд.показатели!$D$608:$H$608</c:f>
              <c:numCache>
                <c:formatCode>0.0</c:formatCode>
                <c:ptCount val="5"/>
                <c:pt idx="0">
                  <c:v>2.8293650793650791</c:v>
                </c:pt>
                <c:pt idx="1">
                  <c:v>2.6545454545454543</c:v>
                </c:pt>
                <c:pt idx="2">
                  <c:v>2.5962962962962961</c:v>
                </c:pt>
                <c:pt idx="3">
                  <c:v>2.7375000000000003</c:v>
                </c:pt>
                <c:pt idx="4">
                  <c:v>3.1875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B-4111-8B5D-6A46DE3B6E39}"/>
            </c:ext>
          </c:extLst>
        </c:ser>
        <c:ser>
          <c:idx val="1"/>
          <c:order val="1"/>
          <c:tx>
            <c:strRef>
              <c:f>Инд.показатели!$B$609:$C$609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Инд.показатели!$D$607:$H$607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Инд.показатели!$D$609:$H$609</c:f>
              <c:numCache>
                <c:formatCode>0.0</c:formatCode>
                <c:ptCount val="5"/>
                <c:pt idx="0">
                  <c:v>3.8293650793650791</c:v>
                </c:pt>
                <c:pt idx="1">
                  <c:v>3.6545454545454543</c:v>
                </c:pt>
                <c:pt idx="2">
                  <c:v>3.5962962962962961</c:v>
                </c:pt>
                <c:pt idx="3">
                  <c:v>3.7375000000000003</c:v>
                </c:pt>
                <c:pt idx="4">
                  <c:v>4.1875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B-4111-8B5D-6A46DE3B6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30400"/>
        <c:axId val="-1613826592"/>
      </c:lineChart>
      <c:catAx>
        <c:axId val="-161383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6592"/>
        <c:crosses val="autoZero"/>
        <c:auto val="1"/>
        <c:lblAlgn val="ctr"/>
        <c:lblOffset val="100"/>
        <c:noMultiLvlLbl val="0"/>
      </c:catAx>
      <c:valAx>
        <c:axId val="-161382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3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Инд.показатели!$B$656:$C$656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Инд.показатели!$D$655:$H$655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Инд.показатели!$D$656:$H$656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6-4678-BF41-A063910677C1}"/>
            </c:ext>
          </c:extLst>
        </c:ser>
        <c:ser>
          <c:idx val="1"/>
          <c:order val="1"/>
          <c:tx>
            <c:strRef>
              <c:f>Инд.показатели!$B$657:$C$657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Инд.показатели!$D$655:$H$655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Инд.показатели!$D$657:$H$657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6-4678-BF41-A06391067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24416"/>
        <c:axId val="-1613826048"/>
      </c:lineChart>
      <c:catAx>
        <c:axId val="-161382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6048"/>
        <c:crosses val="autoZero"/>
        <c:auto val="1"/>
        <c:lblAlgn val="ctr"/>
        <c:lblOffset val="100"/>
        <c:noMultiLvlLbl val="0"/>
      </c:catAx>
      <c:valAx>
        <c:axId val="-161382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4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Инд.показатели!$B$704:$C$704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Инд.показатели!$D$703:$H$703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Инд.показатели!$D$704:$H$704</c:f>
              <c:numCache>
                <c:formatCode>0.0</c:formatCode>
                <c:ptCount val="5"/>
                <c:pt idx="0">
                  <c:v>3.7056277056277054</c:v>
                </c:pt>
                <c:pt idx="1">
                  <c:v>3.8636363636363633</c:v>
                </c:pt>
                <c:pt idx="2">
                  <c:v>3.8703703703703702</c:v>
                </c:pt>
                <c:pt idx="3">
                  <c:v>5</c:v>
                </c:pt>
                <c:pt idx="4">
                  <c:v>3.4375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D-4E4D-972A-A0764D2E7E85}"/>
            </c:ext>
          </c:extLst>
        </c:ser>
        <c:ser>
          <c:idx val="1"/>
          <c:order val="1"/>
          <c:tx>
            <c:strRef>
              <c:f>Инд.показатели!$B$705:$C$705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Инд.показатели!$D$703:$H$703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Инд.показатели!$D$705:$H$705</c:f>
              <c:numCache>
                <c:formatCode>0.0</c:formatCode>
                <c:ptCount val="5"/>
                <c:pt idx="0">
                  <c:v>2.5122655122655124</c:v>
                </c:pt>
                <c:pt idx="1">
                  <c:v>2.6181818181818182</c:v>
                </c:pt>
                <c:pt idx="2">
                  <c:v>2.588888888888889</c:v>
                </c:pt>
                <c:pt idx="3">
                  <c:v>5</c:v>
                </c:pt>
                <c:pt idx="4">
                  <c:v>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D-4E4D-972A-A0764D2E7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25504"/>
        <c:axId val="-1613832032"/>
      </c:lineChart>
      <c:catAx>
        <c:axId val="-161382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32032"/>
        <c:crosses val="autoZero"/>
        <c:auto val="1"/>
        <c:lblAlgn val="ctr"/>
        <c:lblOffset val="100"/>
        <c:noMultiLvlLbl val="0"/>
      </c:catAx>
      <c:valAx>
        <c:axId val="-161383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Инд.показатели!$B$752:$C$752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Инд.показатели!$D$751:$H$751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Инд.показатели!$D$752:$H$752</c:f>
              <c:numCache>
                <c:formatCode>0.0</c:formatCode>
                <c:ptCount val="5"/>
                <c:pt idx="0">
                  <c:v>3.2438672438672436</c:v>
                </c:pt>
                <c:pt idx="1">
                  <c:v>3.290909090909091</c:v>
                </c:pt>
                <c:pt idx="2">
                  <c:v>3.3185185185185184</c:v>
                </c:pt>
                <c:pt idx="3">
                  <c:v>3.8041666666666667</c:v>
                </c:pt>
                <c:pt idx="4">
                  <c:v>4.125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7-4FBD-8C90-6FADAE6146B3}"/>
            </c:ext>
          </c:extLst>
        </c:ser>
        <c:ser>
          <c:idx val="1"/>
          <c:order val="1"/>
          <c:tx>
            <c:strRef>
              <c:f>Инд.показатели!$B$753:$C$753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Инд.показатели!$D$751:$H$751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Инд.показатели!$D$753:$H$753</c:f>
              <c:numCache>
                <c:formatCode>0.0</c:formatCode>
                <c:ptCount val="5"/>
                <c:pt idx="0">
                  <c:v>4.2438672438672436</c:v>
                </c:pt>
                <c:pt idx="1">
                  <c:v>4.290909090909091</c:v>
                </c:pt>
                <c:pt idx="2">
                  <c:v>4.3185185185185189</c:v>
                </c:pt>
                <c:pt idx="3">
                  <c:v>2.8249999999999997</c:v>
                </c:pt>
                <c:pt idx="4">
                  <c:v>4.625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7-4FBD-8C90-6FADAE614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23872"/>
        <c:axId val="-1613831488"/>
      </c:lineChart>
      <c:catAx>
        <c:axId val="-161382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31488"/>
        <c:crosses val="autoZero"/>
        <c:auto val="1"/>
        <c:lblAlgn val="ctr"/>
        <c:lblOffset val="100"/>
        <c:noMultiLvlLbl val="0"/>
      </c:catAx>
      <c:valAx>
        <c:axId val="-161383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Инд.показатели!$B$800:$C$800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Инд.показатели!$D$799:$H$799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Инд.показатели!$D$800:$H$800</c:f>
              <c:numCache>
                <c:formatCode>0.0</c:formatCode>
                <c:ptCount val="5"/>
                <c:pt idx="0">
                  <c:v>2.8293650793650791</c:v>
                </c:pt>
                <c:pt idx="1">
                  <c:v>2.6545454545454543</c:v>
                </c:pt>
                <c:pt idx="2">
                  <c:v>2.5962962962962961</c:v>
                </c:pt>
                <c:pt idx="3">
                  <c:v>3.2666666666666671</c:v>
                </c:pt>
                <c:pt idx="4">
                  <c:v>3.1875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89-496C-97DE-ACC6583CA91E}"/>
            </c:ext>
          </c:extLst>
        </c:ser>
        <c:ser>
          <c:idx val="1"/>
          <c:order val="1"/>
          <c:tx>
            <c:strRef>
              <c:f>Инд.показатели!$B$801:$C$801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Инд.показатели!$D$799:$H$799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Инд.показатели!$D$801:$H$801</c:f>
              <c:numCache>
                <c:formatCode>0.0</c:formatCode>
                <c:ptCount val="5"/>
                <c:pt idx="0">
                  <c:v>3.8293650793650791</c:v>
                </c:pt>
                <c:pt idx="1">
                  <c:v>3.6545454545454543</c:v>
                </c:pt>
                <c:pt idx="2">
                  <c:v>3.5962962962962961</c:v>
                </c:pt>
                <c:pt idx="3">
                  <c:v>4.2666666666666666</c:v>
                </c:pt>
                <c:pt idx="4">
                  <c:v>4.1875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89-496C-97DE-ACC6583CA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24960"/>
        <c:axId val="-1613828768"/>
      </c:lineChart>
      <c:catAx>
        <c:axId val="-161382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8768"/>
        <c:crosses val="autoZero"/>
        <c:auto val="1"/>
        <c:lblAlgn val="ctr"/>
        <c:lblOffset val="100"/>
        <c:noMultiLvlLbl val="0"/>
      </c:catAx>
      <c:valAx>
        <c:axId val="-161382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Инд.показатели!$B$848:$C$848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Инд.показатели!$D$847:$H$847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Инд.показатели!$D$848:$H$848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2.7375000000000003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D-430E-95EA-448495FB75B6}"/>
            </c:ext>
          </c:extLst>
        </c:ser>
        <c:ser>
          <c:idx val="1"/>
          <c:order val="1"/>
          <c:tx>
            <c:strRef>
              <c:f>Инд.показатели!$B$849:$C$849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Инд.показатели!$D$847:$H$847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Инд.показатели!$D$849:$H$849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3.7375000000000003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D-430E-95EA-448495FB7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30944"/>
        <c:axId val="-1613821152"/>
      </c:lineChart>
      <c:catAx>
        <c:axId val="-161383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1152"/>
        <c:crosses val="autoZero"/>
        <c:auto val="1"/>
        <c:lblAlgn val="ctr"/>
        <c:lblOffset val="100"/>
        <c:noMultiLvlLbl val="0"/>
      </c:catAx>
      <c:valAx>
        <c:axId val="-161382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3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СОВЕРШЕНСТВОВАНИЕ ГРАММАТИЧЕСКОГО СТРОЯ РЕЧИ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'РР-3'!$D$42:$F$42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E5-496B-8E18-CF5D555D1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11334016"/>
        <c:axId val="-1911340000"/>
        <c:axId val="0"/>
      </c:bar3DChart>
      <c:catAx>
        <c:axId val="-19113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911340000"/>
        <c:crosses val="autoZero"/>
        <c:auto val="1"/>
        <c:lblAlgn val="ctr"/>
        <c:lblOffset val="100"/>
        <c:noMultiLvlLbl val="0"/>
      </c:catAx>
      <c:valAx>
        <c:axId val="-19113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91133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Инд.показатели!$B$896:$C$896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Инд.показатели!$D$895:$H$895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Инд.показатели!$D$896:$H$896</c:f>
              <c:numCache>
                <c:formatCode>0.0</c:formatCode>
                <c:ptCount val="5"/>
                <c:pt idx="0">
                  <c:v>3.7056277056277054</c:v>
                </c:pt>
                <c:pt idx="1">
                  <c:v>3.8636363636363633</c:v>
                </c:pt>
                <c:pt idx="2">
                  <c:v>3.8703703703703702</c:v>
                </c:pt>
                <c:pt idx="3">
                  <c:v>5</c:v>
                </c:pt>
                <c:pt idx="4">
                  <c:v>3.4375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1-4442-882F-580A30EB02A6}"/>
            </c:ext>
          </c:extLst>
        </c:ser>
        <c:ser>
          <c:idx val="1"/>
          <c:order val="1"/>
          <c:tx>
            <c:strRef>
              <c:f>Инд.показатели!$B$897:$C$897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Инд.показатели!$D$895:$H$895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Инд.показатели!$D$897:$H$897</c:f>
              <c:numCache>
                <c:formatCode>0.0</c:formatCode>
                <c:ptCount val="5"/>
                <c:pt idx="0">
                  <c:v>2.5122655122655124</c:v>
                </c:pt>
                <c:pt idx="1">
                  <c:v>2.6181818181818182</c:v>
                </c:pt>
                <c:pt idx="2">
                  <c:v>2.588888888888889</c:v>
                </c:pt>
                <c:pt idx="3">
                  <c:v>5</c:v>
                </c:pt>
                <c:pt idx="4">
                  <c:v>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1-4442-882F-580A30EB0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18976"/>
        <c:axId val="-1613829312"/>
      </c:lineChart>
      <c:catAx>
        <c:axId val="-16138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9312"/>
        <c:crosses val="autoZero"/>
        <c:auto val="1"/>
        <c:lblAlgn val="ctr"/>
        <c:lblOffset val="100"/>
        <c:noMultiLvlLbl val="0"/>
      </c:catAx>
      <c:valAx>
        <c:axId val="-161382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1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Инд.показатели!$B$944:$C$944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Инд.показатели!$D$943:$H$943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Инд.показатели!$D$944:$H$944</c:f>
              <c:numCache>
                <c:formatCode>0.0</c:formatCode>
                <c:ptCount val="5"/>
                <c:pt idx="0">
                  <c:v>3.2438672438672436</c:v>
                </c:pt>
                <c:pt idx="1">
                  <c:v>3.290909090909091</c:v>
                </c:pt>
                <c:pt idx="2">
                  <c:v>3.3185185185185184</c:v>
                </c:pt>
                <c:pt idx="3">
                  <c:v>3.8041666666666667</c:v>
                </c:pt>
                <c:pt idx="4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D-4272-A18E-32D4A5B584A0}"/>
            </c:ext>
          </c:extLst>
        </c:ser>
        <c:ser>
          <c:idx val="1"/>
          <c:order val="1"/>
          <c:tx>
            <c:strRef>
              <c:f>Инд.показатели!$B$945:$C$945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Инд.показатели!$D$943:$H$943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Инд.показатели!$D$945:$H$945</c:f>
              <c:numCache>
                <c:formatCode>0.0</c:formatCode>
                <c:ptCount val="5"/>
                <c:pt idx="0">
                  <c:v>4.2438672438672436</c:v>
                </c:pt>
                <c:pt idx="1">
                  <c:v>4.290909090909091</c:v>
                </c:pt>
                <c:pt idx="2">
                  <c:v>4.3185185185185189</c:v>
                </c:pt>
                <c:pt idx="3">
                  <c:v>2.5749999999999997</c:v>
                </c:pt>
                <c:pt idx="4">
                  <c:v>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DD-4272-A18E-32D4A5B58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23328"/>
        <c:axId val="-1613829856"/>
      </c:lineChart>
      <c:catAx>
        <c:axId val="-16138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9856"/>
        <c:crosses val="autoZero"/>
        <c:auto val="1"/>
        <c:lblAlgn val="ctr"/>
        <c:lblOffset val="100"/>
        <c:noMultiLvlLbl val="0"/>
      </c:catAx>
      <c:valAx>
        <c:axId val="-161382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Инд.показатели!$B$992:$C$992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Инд.показатели!$D$991:$H$991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Инд.показатели!$D$992:$H$992</c:f>
              <c:numCache>
                <c:formatCode>0.0</c:formatCode>
                <c:ptCount val="5"/>
                <c:pt idx="0">
                  <c:v>2.8293650793650791</c:v>
                </c:pt>
                <c:pt idx="1">
                  <c:v>2.6545454545454543</c:v>
                </c:pt>
                <c:pt idx="2">
                  <c:v>2.5962962962962961</c:v>
                </c:pt>
                <c:pt idx="3">
                  <c:v>3.2666666666666671</c:v>
                </c:pt>
                <c:pt idx="4">
                  <c:v>3.1875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5-4CCA-B57D-931639E3FB10}"/>
            </c:ext>
          </c:extLst>
        </c:ser>
        <c:ser>
          <c:idx val="1"/>
          <c:order val="1"/>
          <c:tx>
            <c:strRef>
              <c:f>Инд.показатели!$B$993:$C$993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Инд.показатели!$D$991:$H$991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Инд.показатели!$D$993:$H$993</c:f>
              <c:numCache>
                <c:formatCode>0.0</c:formatCode>
                <c:ptCount val="5"/>
                <c:pt idx="0">
                  <c:v>3.8293650793650791</c:v>
                </c:pt>
                <c:pt idx="1">
                  <c:v>3.6545454545454543</c:v>
                </c:pt>
                <c:pt idx="2">
                  <c:v>3.5962962962962961</c:v>
                </c:pt>
                <c:pt idx="3">
                  <c:v>4.2666666666666666</c:v>
                </c:pt>
                <c:pt idx="4">
                  <c:v>4.1875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F5-4CCA-B57D-931639E3F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28224"/>
        <c:axId val="-1613822240"/>
      </c:lineChart>
      <c:catAx>
        <c:axId val="-161382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2240"/>
        <c:crosses val="autoZero"/>
        <c:auto val="1"/>
        <c:lblAlgn val="ctr"/>
        <c:lblOffset val="100"/>
        <c:noMultiLvlLbl val="0"/>
      </c:catAx>
      <c:valAx>
        <c:axId val="-161382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Инд.показатели!$B$1040:$C$1040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Инд.показатели!$D$1039:$H$1039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Инд.показатели!$D$1040:$H$1040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2.7375000000000003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3-42BC-BB93-1F7D0B31950E}"/>
            </c:ext>
          </c:extLst>
        </c:ser>
        <c:ser>
          <c:idx val="1"/>
          <c:order val="1"/>
          <c:tx>
            <c:strRef>
              <c:f>Инд.показатели!$B$1041:$C$1041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Инд.показатели!$D$1039:$H$1039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Инд.показатели!$D$1041:$H$1041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3.7375000000000003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3-42BC-BB93-1F7D0B31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21696"/>
        <c:axId val="-1613817344"/>
      </c:lineChart>
      <c:catAx>
        <c:axId val="-16138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17344"/>
        <c:crosses val="autoZero"/>
        <c:auto val="1"/>
        <c:lblAlgn val="ctr"/>
        <c:lblOffset val="100"/>
        <c:noMultiLvlLbl val="0"/>
      </c:catAx>
      <c:valAx>
        <c:axId val="-16138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Инд.показатели!$B$1088:$C$1088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Инд.показатели!$D$1087:$H$1087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Инд.показатели!$D$1088:$H$1088</c:f>
              <c:numCache>
                <c:formatCode>0.0</c:formatCode>
                <c:ptCount val="5"/>
                <c:pt idx="0">
                  <c:v>3.7056277056277054</c:v>
                </c:pt>
                <c:pt idx="1">
                  <c:v>3.8636363636363633</c:v>
                </c:pt>
                <c:pt idx="2">
                  <c:v>3.8703703703703702</c:v>
                </c:pt>
                <c:pt idx="3">
                  <c:v>5</c:v>
                </c:pt>
                <c:pt idx="4">
                  <c:v>3.4375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0-46D1-9321-3DE4D752508C}"/>
            </c:ext>
          </c:extLst>
        </c:ser>
        <c:ser>
          <c:idx val="1"/>
          <c:order val="1"/>
          <c:tx>
            <c:strRef>
              <c:f>Инд.показатели!$B$1089:$C$1089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Инд.показатели!$D$1087:$H$1087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Инд.показатели!$D$1089:$H$1089</c:f>
              <c:numCache>
                <c:formatCode>0.0</c:formatCode>
                <c:ptCount val="5"/>
                <c:pt idx="0">
                  <c:v>2.5122655122655124</c:v>
                </c:pt>
                <c:pt idx="1">
                  <c:v>2.6181818181818182</c:v>
                </c:pt>
                <c:pt idx="2">
                  <c:v>2.588888888888889</c:v>
                </c:pt>
                <c:pt idx="3">
                  <c:v>5</c:v>
                </c:pt>
                <c:pt idx="4">
                  <c:v>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0-46D1-9321-3DE4D7525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3819520"/>
        <c:axId val="-1613820608"/>
      </c:lineChart>
      <c:catAx>
        <c:axId val="-16138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20608"/>
        <c:crosses val="autoZero"/>
        <c:auto val="1"/>
        <c:lblAlgn val="ctr"/>
        <c:lblOffset val="100"/>
        <c:noMultiLvlLbl val="0"/>
      </c:catAx>
      <c:valAx>
        <c:axId val="-161382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381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СВЯЗНАЯ РЕЧЬ.</a:t>
            </a:r>
          </a:p>
          <a:p>
            <a:pPr>
              <a:defRPr sz="1100"/>
            </a:pPr>
            <a:r>
              <a:rPr lang="ru-RU" sz="1100"/>
              <a:t>ИНТЕРЕС К ХУДОЖЕСТВЕННОЙ ЛИТЕРАТУРЕ 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'РР-4'!$E$36:$G$36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D-4CF4-B800-9F202786E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68132752"/>
        <c:axId val="-1968131120"/>
        <c:axId val="0"/>
      </c:bar3DChart>
      <c:catAx>
        <c:axId val="-196813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968131120"/>
        <c:crosses val="autoZero"/>
        <c:auto val="1"/>
        <c:lblAlgn val="ctr"/>
        <c:lblOffset val="100"/>
        <c:noMultiLvlLbl val="0"/>
      </c:catAx>
      <c:valAx>
        <c:axId val="-196813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96813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СВЯЗНАЯ РЕЧЬ.</a:t>
            </a:r>
          </a:p>
          <a:p>
            <a:pPr>
              <a:defRPr sz="1100"/>
            </a:pPr>
            <a:r>
              <a:rPr lang="ru-RU" sz="1100"/>
              <a:t>ИНТЕРЕС К ХУДОЖЕСТВЕННОЙ ЛИТЕРАТУРЕ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'РР-4'!$E$42:$G$42</c:f>
              <c:numCache>
                <c:formatCode>0.0</c:formatCode>
                <c:ptCount val="3"/>
                <c:pt idx="0">
                  <c:v>50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7-4587-AF77-19E650B87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68128944"/>
        <c:axId val="-1642289040"/>
        <c:axId val="0"/>
      </c:bar3DChart>
      <c:catAx>
        <c:axId val="-196812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89040"/>
        <c:crosses val="autoZero"/>
        <c:auto val="1"/>
        <c:lblAlgn val="ctr"/>
        <c:lblOffset val="100"/>
        <c:noMultiLvlLbl val="0"/>
      </c:catAx>
      <c:valAx>
        <c:axId val="-164228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96812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'ИТОГ РР'!$A$7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РР'!$B$6:$F$6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ср.ур.</c:v>
                </c:pt>
              </c:strCache>
            </c:strRef>
          </c:cat>
          <c:val>
            <c:numRef>
              <c:f>'ИТОГ РР'!$B$7:$F$7</c:f>
              <c:numCache>
                <c:formatCode>0.00</c:formatCode>
                <c:ptCount val="5"/>
                <c:pt idx="0">
                  <c:v>3.6944444444444446</c:v>
                </c:pt>
                <c:pt idx="1">
                  <c:v>3.6785714285714284</c:v>
                </c:pt>
                <c:pt idx="2">
                  <c:v>3.7272727272727271</c:v>
                </c:pt>
                <c:pt idx="3">
                  <c:v>3.6785714285714284</c:v>
                </c:pt>
                <c:pt idx="4">
                  <c:v>3.6947150072150072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C-4916-834E-52B7D0DCA690}"/>
            </c:ext>
          </c:extLst>
        </c:ser>
        <c:ser>
          <c:idx val="1"/>
          <c:order val="1"/>
          <c:tx>
            <c:strRef>
              <c:f>'ИТОГ РР'!$A$8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РР'!$B$6:$F$6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ср.ур.</c:v>
                </c:pt>
              </c:strCache>
            </c:strRef>
          </c:cat>
          <c:val>
            <c:numRef>
              <c:f>'ИТОГ РР'!$B$8:$F$8</c:f>
              <c:numCache>
                <c:formatCode>0.00</c:formatCode>
                <c:ptCount val="5"/>
                <c:pt idx="0">
                  <c:v>3.9166666666666665</c:v>
                </c:pt>
                <c:pt idx="1">
                  <c:v>3.8571428571428572</c:v>
                </c:pt>
                <c:pt idx="2">
                  <c:v>3.9545454545454546</c:v>
                </c:pt>
                <c:pt idx="3">
                  <c:v>3.8571428571428572</c:v>
                </c:pt>
                <c:pt idx="4">
                  <c:v>3.8963744588744591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2C-4916-834E-52B7D0DC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42287952"/>
        <c:axId val="-1642298288"/>
      </c:barChart>
      <c:catAx>
        <c:axId val="-164228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98288"/>
        <c:crosses val="autoZero"/>
        <c:auto val="1"/>
        <c:lblAlgn val="ctr"/>
        <c:lblOffset val="100"/>
        <c:noMultiLvlLbl val="0"/>
      </c:catAx>
      <c:valAx>
        <c:axId val="-164229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4228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13" Type="http://schemas.openxmlformats.org/officeDocument/2006/relationships/chart" Target="../charts/chart53.xml"/><Relationship Id="rId18" Type="http://schemas.openxmlformats.org/officeDocument/2006/relationships/chart" Target="../charts/chart58.xml"/><Relationship Id="rId3" Type="http://schemas.openxmlformats.org/officeDocument/2006/relationships/chart" Target="../charts/chart43.xml"/><Relationship Id="rId21" Type="http://schemas.openxmlformats.org/officeDocument/2006/relationships/chart" Target="../charts/chart61.xml"/><Relationship Id="rId7" Type="http://schemas.openxmlformats.org/officeDocument/2006/relationships/chart" Target="../charts/chart47.xml"/><Relationship Id="rId12" Type="http://schemas.openxmlformats.org/officeDocument/2006/relationships/chart" Target="../charts/chart52.xml"/><Relationship Id="rId17" Type="http://schemas.openxmlformats.org/officeDocument/2006/relationships/chart" Target="../charts/chart57.xml"/><Relationship Id="rId2" Type="http://schemas.openxmlformats.org/officeDocument/2006/relationships/chart" Target="../charts/chart42.xml"/><Relationship Id="rId16" Type="http://schemas.openxmlformats.org/officeDocument/2006/relationships/chart" Target="../charts/chart56.xml"/><Relationship Id="rId20" Type="http://schemas.openxmlformats.org/officeDocument/2006/relationships/chart" Target="../charts/chart60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chart" Target="../charts/chart51.xml"/><Relationship Id="rId24" Type="http://schemas.openxmlformats.org/officeDocument/2006/relationships/chart" Target="../charts/chart64.xml"/><Relationship Id="rId5" Type="http://schemas.openxmlformats.org/officeDocument/2006/relationships/chart" Target="../charts/chart45.xml"/><Relationship Id="rId15" Type="http://schemas.openxmlformats.org/officeDocument/2006/relationships/chart" Target="../charts/chart55.xml"/><Relationship Id="rId23" Type="http://schemas.openxmlformats.org/officeDocument/2006/relationships/chart" Target="../charts/chart63.xml"/><Relationship Id="rId10" Type="http://schemas.openxmlformats.org/officeDocument/2006/relationships/chart" Target="../charts/chart50.xml"/><Relationship Id="rId19" Type="http://schemas.openxmlformats.org/officeDocument/2006/relationships/chart" Target="../charts/chart59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Relationship Id="rId14" Type="http://schemas.openxmlformats.org/officeDocument/2006/relationships/chart" Target="../charts/chart54.xml"/><Relationship Id="rId22" Type="http://schemas.openxmlformats.org/officeDocument/2006/relationships/chart" Target="../charts/chart6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175846</xdr:colOff>
      <xdr:row>25</xdr:row>
      <xdr:rowOff>139031</xdr:rowOff>
    </xdr:from>
    <xdr:to>
      <xdr:col>7</xdr:col>
      <xdr:colOff>230616</xdr:colOff>
      <xdr:row>45</xdr:row>
      <xdr:rowOff>142250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269" y="5751454"/>
          <a:ext cx="4011309" cy="3813219"/>
        </a:xfrm>
        <a:prstGeom prst="rect">
          <a:avLst/>
        </a:prstGeom>
      </xdr:spPr>
    </xdr:pic>
    <xdr:clientData/>
  </xdr:twoCellAnchor>
  <xdr:twoCellAnchor editAs="oneCell">
    <xdr:from>
      <xdr:col>1</xdr:col>
      <xdr:colOff>556845</xdr:colOff>
      <xdr:row>16</xdr:row>
      <xdr:rowOff>1</xdr:rowOff>
    </xdr:from>
    <xdr:to>
      <xdr:col>4</xdr:col>
      <xdr:colOff>424349</xdr:colOff>
      <xdr:row>19</xdr:row>
      <xdr:rowOff>175847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90" r="19508" b="53902"/>
        <a:stretch/>
      </xdr:blipFill>
      <xdr:spPr>
        <a:xfrm>
          <a:off x="1216268" y="3634155"/>
          <a:ext cx="1845773" cy="747346"/>
        </a:xfrm>
        <a:prstGeom prst="rect">
          <a:avLst/>
        </a:prstGeom>
      </xdr:spPr>
    </xdr:pic>
    <xdr:clientData/>
  </xdr:twoCellAnchor>
  <xdr:twoCellAnchor editAs="oneCell">
    <xdr:from>
      <xdr:col>4</xdr:col>
      <xdr:colOff>534866</xdr:colOff>
      <xdr:row>15</xdr:row>
      <xdr:rowOff>188836</xdr:rowOff>
    </xdr:from>
    <xdr:to>
      <xdr:col>6</xdr:col>
      <xdr:colOff>417636</xdr:colOff>
      <xdr:row>20</xdr:row>
      <xdr:rowOff>1464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0" t="47574" r="23606"/>
        <a:stretch/>
      </xdr:blipFill>
      <xdr:spPr>
        <a:xfrm>
          <a:off x="3172558" y="3625163"/>
          <a:ext cx="1201616" cy="8237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7</xdr:row>
      <xdr:rowOff>185737</xdr:rowOff>
    </xdr:from>
    <xdr:to>
      <xdr:col>6</xdr:col>
      <xdr:colOff>28575</xdr:colOff>
      <xdr:row>26</xdr:row>
      <xdr:rowOff>85725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231197</xdr:colOff>
      <xdr:row>34</xdr:row>
      <xdr:rowOff>64508</xdr:rowOff>
    </xdr:from>
    <xdr:to>
      <xdr:col>13</xdr:col>
      <xdr:colOff>606136</xdr:colOff>
      <xdr:row>53</xdr:row>
      <xdr:rowOff>34636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123394</xdr:colOff>
      <xdr:row>34</xdr:row>
      <xdr:rowOff>81827</xdr:rowOff>
    </xdr:from>
    <xdr:to>
      <xdr:col>21</xdr:col>
      <xdr:colOff>571501</xdr:colOff>
      <xdr:row>53</xdr:row>
      <xdr:rowOff>51955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298739</xdr:colOff>
      <xdr:row>47</xdr:row>
      <xdr:rowOff>4762</xdr:rowOff>
    </xdr:from>
    <xdr:to>
      <xdr:col>6</xdr:col>
      <xdr:colOff>692727</xdr:colOff>
      <xdr:row>66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406598</xdr:colOff>
      <xdr:row>47</xdr:row>
      <xdr:rowOff>22079</xdr:rowOff>
    </xdr:from>
    <xdr:to>
      <xdr:col>16</xdr:col>
      <xdr:colOff>277091</xdr:colOff>
      <xdr:row>66</xdr:row>
      <xdr:rowOff>74467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404813</xdr:colOff>
      <xdr:row>70</xdr:row>
      <xdr:rowOff>69273</xdr:rowOff>
    </xdr:from>
    <xdr:to>
      <xdr:col>13</xdr:col>
      <xdr:colOff>373623</xdr:colOff>
      <xdr:row>96</xdr:row>
      <xdr:rowOff>26842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7949" y="15898091"/>
          <a:ext cx="6584356" cy="4910569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257670</xdr:colOff>
      <xdr:row>43</xdr:row>
      <xdr:rowOff>64509</xdr:rowOff>
    </xdr:from>
    <xdr:to>
      <xdr:col>6</xdr:col>
      <xdr:colOff>294409</xdr:colOff>
      <xdr:row>64</xdr:row>
      <xdr:rowOff>160812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86591</xdr:colOff>
      <xdr:row>43</xdr:row>
      <xdr:rowOff>96794</xdr:rowOff>
    </xdr:from>
    <xdr:to>
      <xdr:col>14</xdr:col>
      <xdr:colOff>363683</xdr:colOff>
      <xdr:row>65</xdr:row>
      <xdr:rowOff>16058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8</xdr:row>
      <xdr:rowOff>33336</xdr:rowOff>
    </xdr:from>
    <xdr:to>
      <xdr:col>7</xdr:col>
      <xdr:colOff>523874</xdr:colOff>
      <xdr:row>26</xdr:row>
      <xdr:rowOff>152399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228971</xdr:colOff>
      <xdr:row>44</xdr:row>
      <xdr:rowOff>131309</xdr:rowOff>
    </xdr:from>
    <xdr:to>
      <xdr:col>4</xdr:col>
      <xdr:colOff>927882</xdr:colOff>
      <xdr:row>60</xdr:row>
      <xdr:rowOff>15149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200520</xdr:colOff>
      <xdr:row>44</xdr:row>
      <xdr:rowOff>188706</xdr:rowOff>
    </xdr:from>
    <xdr:to>
      <xdr:col>10</xdr:col>
      <xdr:colOff>503465</xdr:colOff>
      <xdr:row>60</xdr:row>
      <xdr:rowOff>27214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115979</xdr:rowOff>
    </xdr:from>
    <xdr:to>
      <xdr:col>4</xdr:col>
      <xdr:colOff>381000</xdr:colOff>
      <xdr:row>58</xdr:row>
      <xdr:rowOff>180974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565898</xdr:colOff>
      <xdr:row>42</xdr:row>
      <xdr:rowOff>113176</xdr:rowOff>
    </xdr:from>
    <xdr:to>
      <xdr:col>12</xdr:col>
      <xdr:colOff>280147</xdr:colOff>
      <xdr:row>58</xdr:row>
      <xdr:rowOff>178171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609308</xdr:colOff>
      <xdr:row>29</xdr:row>
      <xdr:rowOff>183215</xdr:rowOff>
    </xdr:from>
    <xdr:to>
      <xdr:col>12</xdr:col>
      <xdr:colOff>247647</xdr:colOff>
      <xdr:row>41</xdr:row>
      <xdr:rowOff>178096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308" y="8016127"/>
          <a:ext cx="2282928" cy="279635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34637</xdr:colOff>
      <xdr:row>44</xdr:row>
      <xdr:rowOff>133451</xdr:rowOff>
    </xdr:from>
    <xdr:to>
      <xdr:col>8</xdr:col>
      <xdr:colOff>346363</xdr:colOff>
      <xdr:row>67</xdr:row>
      <xdr:rowOff>69273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523622</xdr:colOff>
      <xdr:row>44</xdr:row>
      <xdr:rowOff>81496</xdr:rowOff>
    </xdr:from>
    <xdr:to>
      <xdr:col>17</xdr:col>
      <xdr:colOff>756628</xdr:colOff>
      <xdr:row>67</xdr:row>
      <xdr:rowOff>17318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460169</xdr:colOff>
      <xdr:row>32</xdr:row>
      <xdr:rowOff>17318</xdr:rowOff>
    </xdr:from>
    <xdr:to>
      <xdr:col>15</xdr:col>
      <xdr:colOff>346364</xdr:colOff>
      <xdr:row>51</xdr:row>
      <xdr:rowOff>186787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692728</xdr:colOff>
      <xdr:row>32</xdr:row>
      <xdr:rowOff>30926</xdr:rowOff>
    </xdr:from>
    <xdr:to>
      <xdr:col>23</xdr:col>
      <xdr:colOff>277091</xdr:colOff>
      <xdr:row>52</xdr:row>
      <xdr:rowOff>9895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43</xdr:row>
      <xdr:rowOff>176212</xdr:rowOff>
    </xdr:from>
    <xdr:to>
      <xdr:col>6</xdr:col>
      <xdr:colOff>238125</xdr:colOff>
      <xdr:row>58</xdr:row>
      <xdr:rowOff>61912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561975</xdr:colOff>
      <xdr:row>59</xdr:row>
      <xdr:rowOff>138112</xdr:rowOff>
    </xdr:from>
    <xdr:to>
      <xdr:col>6</xdr:col>
      <xdr:colOff>266700</xdr:colOff>
      <xdr:row>74</xdr:row>
      <xdr:rowOff>23812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542925</xdr:colOff>
      <xdr:row>43</xdr:row>
      <xdr:rowOff>176212</xdr:rowOff>
    </xdr:from>
    <xdr:to>
      <xdr:col>14</xdr:col>
      <xdr:colOff>0</xdr:colOff>
      <xdr:row>58</xdr:row>
      <xdr:rowOff>61912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552450</xdr:colOff>
      <xdr:row>60</xdr:row>
      <xdr:rowOff>42862</xdr:rowOff>
    </xdr:from>
    <xdr:to>
      <xdr:col>14</xdr:col>
      <xdr:colOff>0</xdr:colOff>
      <xdr:row>74</xdr:row>
      <xdr:rowOff>119062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16121</xdr:colOff>
      <xdr:row>0</xdr:row>
      <xdr:rowOff>0</xdr:rowOff>
    </xdr:from>
    <xdr:to>
      <xdr:col>0</xdr:col>
      <xdr:colOff>666019</xdr:colOff>
      <xdr:row>2</xdr:row>
      <xdr:rowOff>71841</xdr:rowOff>
    </xdr:to>
    <xdr:pic>
      <xdr:nvPicPr>
        <xdr:cNvPr id="2" name="Рисунок 1" descr="Открытая папка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21" y="0"/>
          <a:ext cx="649898" cy="6067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7</xdr:row>
      <xdr:rowOff>176212</xdr:rowOff>
    </xdr:from>
    <xdr:to>
      <xdr:col>7</xdr:col>
      <xdr:colOff>790574</xdr:colOff>
      <xdr:row>25</xdr:row>
      <xdr:rowOff>152400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397455</xdr:colOff>
      <xdr:row>46</xdr:row>
      <xdr:rowOff>-1</xdr:rowOff>
    </xdr:from>
    <xdr:to>
      <xdr:col>8</xdr:col>
      <xdr:colOff>173182</xdr:colOff>
      <xdr:row>70</xdr:row>
      <xdr:rowOff>51954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496164</xdr:colOff>
      <xdr:row>46</xdr:row>
      <xdr:rowOff>17321</xdr:rowOff>
    </xdr:from>
    <xdr:to>
      <xdr:col>17</xdr:col>
      <xdr:colOff>571498</xdr:colOff>
      <xdr:row>70</xdr:row>
      <xdr:rowOff>69275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386443</xdr:colOff>
      <xdr:row>41</xdr:row>
      <xdr:rowOff>122465</xdr:rowOff>
    </xdr:from>
    <xdr:to>
      <xdr:col>4</xdr:col>
      <xdr:colOff>653142</xdr:colOff>
      <xdr:row>55</xdr:row>
      <xdr:rowOff>81643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276224</xdr:colOff>
      <xdr:row>41</xdr:row>
      <xdr:rowOff>132669</xdr:rowOff>
    </xdr:from>
    <xdr:to>
      <xdr:col>11</xdr:col>
      <xdr:colOff>381000</xdr:colOff>
      <xdr:row>55</xdr:row>
      <xdr:rowOff>40822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9</xdr:row>
      <xdr:rowOff>14286</xdr:rowOff>
    </xdr:from>
    <xdr:to>
      <xdr:col>5</xdr:col>
      <xdr:colOff>47625</xdr:colOff>
      <xdr:row>27</xdr:row>
      <xdr:rowOff>133349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9</xdr:row>
      <xdr:rowOff>119062</xdr:rowOff>
    </xdr:from>
    <xdr:to>
      <xdr:col>7</xdr:col>
      <xdr:colOff>971550</xdr:colOff>
      <xdr:row>26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10990</xdr:colOff>
      <xdr:row>11</xdr:row>
      <xdr:rowOff>10991</xdr:rowOff>
    </xdr:from>
    <xdr:to>
      <xdr:col>7</xdr:col>
      <xdr:colOff>838932</xdr:colOff>
      <xdr:row>22</xdr:row>
      <xdr:rowOff>163391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58615</xdr:colOff>
      <xdr:row>51</xdr:row>
      <xdr:rowOff>125291</xdr:rowOff>
    </xdr:from>
    <xdr:to>
      <xdr:col>8</xdr:col>
      <xdr:colOff>0</xdr:colOff>
      <xdr:row>63</xdr:row>
      <xdr:rowOff>68141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10990</xdr:colOff>
      <xdr:row>97</xdr:row>
      <xdr:rowOff>10991</xdr:rowOff>
    </xdr:from>
    <xdr:to>
      <xdr:col>7</xdr:col>
      <xdr:colOff>838932</xdr:colOff>
      <xdr:row>108</xdr:row>
      <xdr:rowOff>163391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10990</xdr:colOff>
      <xdr:row>142</xdr:row>
      <xdr:rowOff>10991</xdr:rowOff>
    </xdr:from>
    <xdr:to>
      <xdr:col>7</xdr:col>
      <xdr:colOff>838932</xdr:colOff>
      <xdr:row>153</xdr:row>
      <xdr:rowOff>163391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10990</xdr:colOff>
      <xdr:row>185</xdr:row>
      <xdr:rowOff>10991</xdr:rowOff>
    </xdr:from>
    <xdr:to>
      <xdr:col>7</xdr:col>
      <xdr:colOff>838932</xdr:colOff>
      <xdr:row>196</xdr:row>
      <xdr:rowOff>163391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10990</xdr:colOff>
      <xdr:row>231</xdr:row>
      <xdr:rowOff>10991</xdr:rowOff>
    </xdr:from>
    <xdr:to>
      <xdr:col>7</xdr:col>
      <xdr:colOff>838932</xdr:colOff>
      <xdr:row>242</xdr:row>
      <xdr:rowOff>163391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10990</xdr:colOff>
      <xdr:row>278</xdr:row>
      <xdr:rowOff>10991</xdr:rowOff>
    </xdr:from>
    <xdr:to>
      <xdr:col>7</xdr:col>
      <xdr:colOff>838932</xdr:colOff>
      <xdr:row>289</xdr:row>
      <xdr:rowOff>163391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326</xdr:row>
      <xdr:rowOff>0</xdr:rowOff>
    </xdr:from>
    <xdr:to>
      <xdr:col>7</xdr:col>
      <xdr:colOff>827942</xdr:colOff>
      <xdr:row>337</xdr:row>
      <xdr:rowOff>152400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374</xdr:row>
      <xdr:rowOff>0</xdr:rowOff>
    </xdr:from>
    <xdr:to>
      <xdr:col>7</xdr:col>
      <xdr:colOff>827942</xdr:colOff>
      <xdr:row>385</xdr:row>
      <xdr:rowOff>152400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422</xdr:row>
      <xdr:rowOff>0</xdr:rowOff>
    </xdr:from>
    <xdr:to>
      <xdr:col>7</xdr:col>
      <xdr:colOff>827942</xdr:colOff>
      <xdr:row>433</xdr:row>
      <xdr:rowOff>152400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470</xdr:row>
      <xdr:rowOff>0</xdr:rowOff>
    </xdr:from>
    <xdr:to>
      <xdr:col>7</xdr:col>
      <xdr:colOff>827942</xdr:colOff>
      <xdr:row>481</xdr:row>
      <xdr:rowOff>152400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518</xdr:row>
      <xdr:rowOff>0</xdr:rowOff>
    </xdr:from>
    <xdr:to>
      <xdr:col>7</xdr:col>
      <xdr:colOff>827942</xdr:colOff>
      <xdr:row>529</xdr:row>
      <xdr:rowOff>152400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566</xdr:row>
      <xdr:rowOff>0</xdr:rowOff>
    </xdr:from>
    <xdr:to>
      <xdr:col>7</xdr:col>
      <xdr:colOff>827942</xdr:colOff>
      <xdr:row>577</xdr:row>
      <xdr:rowOff>152400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614</xdr:row>
      <xdr:rowOff>0</xdr:rowOff>
    </xdr:from>
    <xdr:to>
      <xdr:col>7</xdr:col>
      <xdr:colOff>827942</xdr:colOff>
      <xdr:row>625</xdr:row>
      <xdr:rowOff>152400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662</xdr:row>
      <xdr:rowOff>0</xdr:rowOff>
    </xdr:from>
    <xdr:to>
      <xdr:col>7</xdr:col>
      <xdr:colOff>827942</xdr:colOff>
      <xdr:row>673</xdr:row>
      <xdr:rowOff>152400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0</xdr:colOff>
      <xdr:row>710</xdr:row>
      <xdr:rowOff>0</xdr:rowOff>
    </xdr:from>
    <xdr:to>
      <xdr:col>7</xdr:col>
      <xdr:colOff>827942</xdr:colOff>
      <xdr:row>721</xdr:row>
      <xdr:rowOff>152400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758</xdr:row>
      <xdr:rowOff>0</xdr:rowOff>
    </xdr:from>
    <xdr:to>
      <xdr:col>7</xdr:col>
      <xdr:colOff>827942</xdr:colOff>
      <xdr:row>769</xdr:row>
      <xdr:rowOff>152400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806</xdr:row>
      <xdr:rowOff>0</xdr:rowOff>
    </xdr:from>
    <xdr:to>
      <xdr:col>7</xdr:col>
      <xdr:colOff>827942</xdr:colOff>
      <xdr:row>817</xdr:row>
      <xdr:rowOff>152400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854</xdr:row>
      <xdr:rowOff>0</xdr:rowOff>
    </xdr:from>
    <xdr:to>
      <xdr:col>7</xdr:col>
      <xdr:colOff>827942</xdr:colOff>
      <xdr:row>865</xdr:row>
      <xdr:rowOff>152400</xdr:rowOff>
    </xdr:to>
    <xdr:graphicFrame macro="">
      <xdr:nvGraphicFramePr>
        <xdr:cNvPr id="25" name="Диаграмма 24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902</xdr:row>
      <xdr:rowOff>0</xdr:rowOff>
    </xdr:from>
    <xdr:to>
      <xdr:col>7</xdr:col>
      <xdr:colOff>827942</xdr:colOff>
      <xdr:row>913</xdr:row>
      <xdr:rowOff>152400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19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950</xdr:row>
      <xdr:rowOff>0</xdr:rowOff>
    </xdr:from>
    <xdr:to>
      <xdr:col>7</xdr:col>
      <xdr:colOff>827942</xdr:colOff>
      <xdr:row>961</xdr:row>
      <xdr:rowOff>152400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19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998</xdr:row>
      <xdr:rowOff>0</xdr:rowOff>
    </xdr:from>
    <xdr:to>
      <xdr:col>7</xdr:col>
      <xdr:colOff>827942</xdr:colOff>
      <xdr:row>1009</xdr:row>
      <xdr:rowOff>152400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19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1046</xdr:row>
      <xdr:rowOff>0</xdr:rowOff>
    </xdr:from>
    <xdr:to>
      <xdr:col>7</xdr:col>
      <xdr:colOff>827942</xdr:colOff>
      <xdr:row>1057</xdr:row>
      <xdr:rowOff>152400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1094</xdr:row>
      <xdr:rowOff>0</xdr:rowOff>
    </xdr:from>
    <xdr:to>
      <xdr:col>7</xdr:col>
      <xdr:colOff>827942</xdr:colOff>
      <xdr:row>1105</xdr:row>
      <xdr:rowOff>152400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19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399971</xdr:colOff>
      <xdr:row>32</xdr:row>
      <xdr:rowOff>94895</xdr:rowOff>
    </xdr:from>
    <xdr:to>
      <xdr:col>12</xdr:col>
      <xdr:colOff>268941</xdr:colOff>
      <xdr:row>41</xdr:row>
      <xdr:rowOff>70292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493057</xdr:colOff>
      <xdr:row>32</xdr:row>
      <xdr:rowOff>61990</xdr:rowOff>
    </xdr:from>
    <xdr:to>
      <xdr:col>20</xdr:col>
      <xdr:colOff>78441</xdr:colOff>
      <xdr:row>41</xdr:row>
      <xdr:rowOff>56056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467591</xdr:colOff>
      <xdr:row>43</xdr:row>
      <xdr:rowOff>121329</xdr:rowOff>
    </xdr:from>
    <xdr:to>
      <xdr:col>7</xdr:col>
      <xdr:colOff>32089</xdr:colOff>
      <xdr:row>61</xdr:row>
      <xdr:rowOff>39629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313764</xdr:colOff>
      <xdr:row>43</xdr:row>
      <xdr:rowOff>132533</xdr:rowOff>
    </xdr:from>
    <xdr:to>
      <xdr:col>17</xdr:col>
      <xdr:colOff>67234</xdr:colOff>
      <xdr:row>61</xdr:row>
      <xdr:rowOff>50832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309006</xdr:colOff>
      <xdr:row>31</xdr:row>
      <xdr:rowOff>1117</xdr:rowOff>
    </xdr:from>
    <xdr:to>
      <xdr:col>14</xdr:col>
      <xdr:colOff>421822</xdr:colOff>
      <xdr:row>45</xdr:row>
      <xdr:rowOff>11204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131124</xdr:colOff>
      <xdr:row>31</xdr:row>
      <xdr:rowOff>19820</xdr:rowOff>
    </xdr:from>
    <xdr:to>
      <xdr:col>23</xdr:col>
      <xdr:colOff>177744</xdr:colOff>
      <xdr:row>44</xdr:row>
      <xdr:rowOff>163256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111550</xdr:colOff>
      <xdr:row>43</xdr:row>
      <xdr:rowOff>84656</xdr:rowOff>
    </xdr:from>
    <xdr:to>
      <xdr:col>7</xdr:col>
      <xdr:colOff>513717</xdr:colOff>
      <xdr:row>59</xdr:row>
      <xdr:rowOff>172061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542430</xdr:colOff>
      <xdr:row>43</xdr:row>
      <xdr:rowOff>101827</xdr:rowOff>
    </xdr:from>
    <xdr:to>
      <xdr:col>16</xdr:col>
      <xdr:colOff>676428</xdr:colOff>
      <xdr:row>59</xdr:row>
      <xdr:rowOff>161366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468811</xdr:colOff>
      <xdr:row>35</xdr:row>
      <xdr:rowOff>4076</xdr:rowOff>
    </xdr:from>
    <xdr:to>
      <xdr:col>12</xdr:col>
      <xdr:colOff>6405</xdr:colOff>
      <xdr:row>39</xdr:row>
      <xdr:rowOff>328028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4546" y="9394605"/>
          <a:ext cx="1352947" cy="1130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</xdr:colOff>
      <xdr:row>9</xdr:row>
      <xdr:rowOff>99695</xdr:rowOff>
    </xdr:from>
    <xdr:to>
      <xdr:col>5</xdr:col>
      <xdr:colOff>938530</xdr:colOff>
      <xdr:row>26</xdr:row>
      <xdr:rowOff>161925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256262</xdr:colOff>
      <xdr:row>33</xdr:row>
      <xdr:rowOff>86591</xdr:rowOff>
    </xdr:from>
    <xdr:to>
      <xdr:col>14</xdr:col>
      <xdr:colOff>242453</xdr:colOff>
      <xdr:row>52</xdr:row>
      <xdr:rowOff>34429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606137</xdr:colOff>
      <xdr:row>33</xdr:row>
      <xdr:rowOff>51954</xdr:rowOff>
    </xdr:from>
    <xdr:to>
      <xdr:col>23</xdr:col>
      <xdr:colOff>623454</xdr:colOff>
      <xdr:row>52</xdr:row>
      <xdr:rowOff>17317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557892</xdr:colOff>
      <xdr:row>44</xdr:row>
      <xdr:rowOff>175285</xdr:rowOff>
    </xdr:from>
    <xdr:to>
      <xdr:col>5</xdr:col>
      <xdr:colOff>229615</xdr:colOff>
      <xdr:row>60</xdr:row>
      <xdr:rowOff>43296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710047</xdr:colOff>
      <xdr:row>44</xdr:row>
      <xdr:rowOff>188890</xdr:rowOff>
    </xdr:from>
    <xdr:to>
      <xdr:col>12</xdr:col>
      <xdr:colOff>592530</xdr:colOff>
      <xdr:row>60</xdr:row>
      <xdr:rowOff>60613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FF0000"/>
  </sheetPr>
  <dimension ref="A1:M82"/>
  <sheetViews>
    <sheetView view="pageLayout" topLeftCell="A4" zoomScale="115" zoomScaleNormal="100" zoomScalePageLayoutView="115" workbookViewId="0">
      <selection activeCell="A12" sqref="A12:I12"/>
    </sheetView>
  </sheetViews>
  <sheetFormatPr defaultColWidth="9.1796875" defaultRowHeight="14"/>
  <cols>
    <col min="1" max="16384" width="9.1796875" style="91"/>
  </cols>
  <sheetData>
    <row r="1" spans="1:13" ht="20.25" customHeight="1">
      <c r="A1" s="207" t="s">
        <v>163</v>
      </c>
      <c r="B1" s="207"/>
      <c r="C1" s="207"/>
      <c r="D1" s="207"/>
      <c r="E1" s="207"/>
      <c r="F1" s="207"/>
      <c r="G1" s="207"/>
      <c r="H1" s="207"/>
      <c r="I1" s="207"/>
      <c r="J1" s="104"/>
      <c r="K1" s="104"/>
      <c r="L1" s="104"/>
    </row>
    <row r="2" spans="1:13" ht="18">
      <c r="A2" s="208"/>
      <c r="B2" s="208"/>
      <c r="C2" s="208"/>
      <c r="D2" s="208"/>
      <c r="E2" s="208"/>
      <c r="F2" s="208"/>
      <c r="G2" s="208"/>
      <c r="H2" s="208"/>
      <c r="I2" s="208"/>
      <c r="J2" s="104"/>
      <c r="K2" s="104"/>
      <c r="L2" s="104"/>
    </row>
    <row r="3" spans="1:13" ht="18">
      <c r="A3" s="208"/>
      <c r="B3" s="208"/>
      <c r="C3" s="208"/>
      <c r="D3" s="208"/>
      <c r="E3" s="208"/>
      <c r="F3" s="208"/>
      <c r="G3" s="208"/>
      <c r="H3" s="208"/>
      <c r="I3" s="208"/>
      <c r="J3" s="104"/>
      <c r="K3" s="104"/>
      <c r="L3" s="104"/>
    </row>
    <row r="10" spans="1:13" ht="28" customHeight="1">
      <c r="A10" s="209" t="s">
        <v>207</v>
      </c>
      <c r="B10" s="209"/>
      <c r="C10" s="209"/>
      <c r="D10" s="209"/>
      <c r="E10" s="209"/>
      <c r="F10" s="209"/>
      <c r="G10" s="209"/>
      <c r="H10" s="209"/>
      <c r="I10" s="209"/>
      <c r="J10" s="105"/>
      <c r="K10" s="105"/>
      <c r="L10" s="105"/>
    </row>
    <row r="12" spans="1:13" ht="20">
      <c r="A12" s="210" t="s">
        <v>0</v>
      </c>
      <c r="B12" s="210"/>
      <c r="C12" s="210"/>
      <c r="D12" s="210"/>
      <c r="E12" s="210"/>
      <c r="F12" s="210"/>
      <c r="G12" s="210"/>
      <c r="H12" s="210"/>
      <c r="I12" s="210"/>
    </row>
    <row r="13" spans="1:13" ht="20">
      <c r="F13" s="106"/>
      <c r="G13" s="106"/>
      <c r="H13" s="106"/>
      <c r="I13" s="106"/>
    </row>
    <row r="14" spans="1:13" ht="18">
      <c r="A14" s="211" t="s">
        <v>158</v>
      </c>
      <c r="B14" s="211"/>
      <c r="C14" s="211"/>
      <c r="D14" s="211"/>
      <c r="E14" s="211"/>
      <c r="F14" s="211"/>
      <c r="G14" s="211"/>
      <c r="H14" s="211"/>
      <c r="I14" s="211"/>
      <c r="J14" s="61"/>
      <c r="K14" s="61"/>
      <c r="L14" s="61"/>
      <c r="M14" s="61"/>
    </row>
    <row r="15" spans="1:13" ht="18">
      <c r="A15" s="211" t="s">
        <v>1</v>
      </c>
      <c r="B15" s="211"/>
      <c r="C15" s="211"/>
      <c r="D15" s="211"/>
      <c r="E15" s="211"/>
      <c r="F15" s="211"/>
      <c r="G15" s="211"/>
      <c r="H15" s="211"/>
      <c r="I15" s="211"/>
      <c r="J15" s="61"/>
      <c r="K15" s="61"/>
      <c r="L15" s="61"/>
      <c r="M15" s="61"/>
    </row>
    <row r="16" spans="1:13" ht="15.5">
      <c r="A16" s="215" t="s">
        <v>2</v>
      </c>
      <c r="B16" s="215"/>
      <c r="C16" s="215"/>
      <c r="D16" s="215"/>
      <c r="E16" s="215"/>
      <c r="F16" s="215"/>
      <c r="G16" s="215"/>
      <c r="H16" s="215"/>
      <c r="I16" s="215"/>
      <c r="J16" s="64"/>
      <c r="K16" s="64"/>
      <c r="L16" s="64"/>
    </row>
    <row r="20" spans="1:8" ht="18">
      <c r="A20" s="61" t="s">
        <v>3</v>
      </c>
    </row>
    <row r="22" spans="1:8" ht="15.5">
      <c r="A22" s="212" t="s">
        <v>4</v>
      </c>
      <c r="B22" s="212"/>
      <c r="C22" s="212"/>
      <c r="D22" s="216"/>
      <c r="E22" s="216"/>
      <c r="F22" s="216"/>
      <c r="G22" s="216"/>
      <c r="H22" s="112"/>
    </row>
    <row r="23" spans="1:8" ht="19.5" customHeight="1">
      <c r="A23" s="212" t="s">
        <v>4</v>
      </c>
      <c r="B23" s="212"/>
      <c r="C23" s="212"/>
      <c r="D23" s="213"/>
      <c r="E23" s="213"/>
      <c r="F23" s="213"/>
      <c r="G23" s="213"/>
      <c r="H23" s="113"/>
    </row>
    <row r="24" spans="1:8" ht="18.75" customHeight="1">
      <c r="A24" s="212" t="s">
        <v>5</v>
      </c>
      <c r="B24" s="212"/>
      <c r="C24" s="212"/>
      <c r="D24" s="213"/>
      <c r="E24" s="213"/>
      <c r="F24" s="213"/>
      <c r="G24" s="213"/>
      <c r="H24" s="113"/>
    </row>
    <row r="25" spans="1:8" ht="22.5" customHeight="1">
      <c r="A25" s="214" t="s">
        <v>155</v>
      </c>
      <c r="B25" s="214"/>
      <c r="C25" s="214"/>
      <c r="D25" s="213"/>
      <c r="E25" s="213"/>
      <c r="F25" s="213"/>
      <c r="G25" s="213"/>
      <c r="H25" s="113"/>
    </row>
    <row r="61" ht="18.75" customHeight="1"/>
    <row r="62" ht="33.75" customHeight="1"/>
    <row r="63" ht="35.25" customHeight="1"/>
    <row r="64" ht="35.25" customHeight="1"/>
    <row r="65" ht="33" customHeight="1"/>
    <row r="66" ht="38.25" customHeight="1"/>
    <row r="67" ht="25.5" customHeight="1"/>
    <row r="68" ht="44.25" customHeight="1"/>
    <row r="69" ht="17.25" customHeight="1"/>
    <row r="70" ht="18.75" customHeight="1"/>
    <row r="71" ht="45" customHeight="1"/>
    <row r="72" ht="30.75" customHeight="1"/>
    <row r="73" ht="19.5" customHeight="1"/>
    <row r="74" ht="17.25" customHeight="1"/>
    <row r="75" ht="19.5" customHeight="1"/>
    <row r="76" ht="39.75" customHeight="1"/>
    <row r="77" ht="28.5" customHeight="1"/>
    <row r="79" ht="27" customHeight="1"/>
    <row r="80" ht="27" customHeight="1"/>
    <row r="82" ht="29.25" customHeight="1"/>
  </sheetData>
  <sheetProtection password="CC7B" sheet="1" formatCells="0" formatColumns="0" formatRows="0" insertColumns="0" insertRows="0" insertHyperlinks="0" deleteColumns="0" deleteRows="0" sort="0" autoFilter="0" pivotTables="0"/>
  <mergeCells count="16">
    <mergeCell ref="A24:C24"/>
    <mergeCell ref="D24:G24"/>
    <mergeCell ref="A25:C25"/>
    <mergeCell ref="D25:G25"/>
    <mergeCell ref="A15:I15"/>
    <mergeCell ref="A16:I16"/>
    <mergeCell ref="A22:C22"/>
    <mergeCell ref="D22:G22"/>
    <mergeCell ref="A23:C23"/>
    <mergeCell ref="D23:G23"/>
    <mergeCell ref="A1:I1"/>
    <mergeCell ref="A3:I3"/>
    <mergeCell ref="A10:I10"/>
    <mergeCell ref="A12:I12"/>
    <mergeCell ref="A14:I14"/>
    <mergeCell ref="A2:I2"/>
  </mergeCells>
  <pageMargins left="0.7" right="0.7" top="0.75" bottom="0.75" header="0.3" footer="0.3"/>
  <pageSetup paperSize="9" orientation="portrait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>
    <tabColor rgb="FF92D050"/>
    <pageSetUpPr fitToPage="1"/>
  </sheetPr>
  <dimension ref="A1:N42"/>
  <sheetViews>
    <sheetView view="pageLayout" topLeftCell="A7" zoomScale="70" zoomScaleNormal="70" zoomScalePageLayoutView="70" workbookViewId="0">
      <selection activeCell="D36" sqref="D36"/>
    </sheetView>
  </sheetViews>
  <sheetFormatPr defaultColWidth="9.1796875" defaultRowHeight="14.5"/>
  <cols>
    <col min="1" max="1" width="9.1796875" style="1"/>
    <col min="2" max="2" width="27.1796875" style="1" customWidth="1"/>
    <col min="3" max="3" width="14.7265625" style="1" customWidth="1"/>
    <col min="4" max="4" width="14.1796875" style="1" customWidth="1"/>
    <col min="5" max="7" width="10.54296875" style="1" customWidth="1"/>
    <col min="8" max="10" width="9.1796875" style="1"/>
    <col min="11" max="11" width="12" style="1" customWidth="1"/>
    <col min="12" max="12" width="12.26953125" style="1" customWidth="1"/>
    <col min="13" max="16384" width="9.1796875" style="1"/>
  </cols>
  <sheetData>
    <row r="1" spans="1:14" ht="17.5">
      <c r="A1" s="28" t="s">
        <v>38</v>
      </c>
      <c r="M1" s="306" t="s">
        <v>154</v>
      </c>
      <c r="N1" s="306"/>
    </row>
    <row r="2" spans="1:14" ht="15" thickBot="1"/>
    <row r="3" spans="1:14" ht="40.5" customHeight="1" thickBot="1">
      <c r="A3" s="243" t="s">
        <v>8</v>
      </c>
      <c r="B3" s="243" t="s">
        <v>9</v>
      </c>
      <c r="C3" s="314" t="s">
        <v>252</v>
      </c>
      <c r="D3" s="315"/>
      <c r="E3" s="314" t="s">
        <v>250</v>
      </c>
      <c r="F3" s="315"/>
      <c r="G3" s="314" t="s">
        <v>255</v>
      </c>
      <c r="H3" s="315"/>
      <c r="I3" s="308" t="s">
        <v>256</v>
      </c>
      <c r="J3" s="309"/>
      <c r="K3" s="308" t="s">
        <v>251</v>
      </c>
      <c r="L3" s="312"/>
      <c r="M3" s="265" t="s">
        <v>12</v>
      </c>
      <c r="N3" s="265"/>
    </row>
    <row r="4" spans="1:14" ht="98.25" customHeight="1" thickBot="1">
      <c r="A4" s="244"/>
      <c r="B4" s="244"/>
      <c r="C4" s="316"/>
      <c r="D4" s="317"/>
      <c r="E4" s="316"/>
      <c r="F4" s="317"/>
      <c r="G4" s="316"/>
      <c r="H4" s="317"/>
      <c r="I4" s="310"/>
      <c r="J4" s="311"/>
      <c r="K4" s="310"/>
      <c r="L4" s="313"/>
      <c r="M4" s="265"/>
      <c r="N4" s="265"/>
    </row>
    <row r="5" spans="1:14" ht="16" thickBot="1">
      <c r="A5" s="245"/>
      <c r="B5" s="245"/>
      <c r="C5" s="14" t="s">
        <v>14</v>
      </c>
      <c r="D5" s="14" t="s">
        <v>15</v>
      </c>
      <c r="E5" s="14" t="s">
        <v>14</v>
      </c>
      <c r="F5" s="14" t="s">
        <v>15</v>
      </c>
      <c r="G5" s="14" t="s">
        <v>14</v>
      </c>
      <c r="H5" s="14" t="s">
        <v>15</v>
      </c>
      <c r="I5" s="14" t="s">
        <v>14</v>
      </c>
      <c r="J5" s="14" t="s">
        <v>15</v>
      </c>
      <c r="K5" s="14" t="s">
        <v>14</v>
      </c>
      <c r="L5" s="14" t="s">
        <v>15</v>
      </c>
      <c r="M5" s="26" t="s">
        <v>14</v>
      </c>
      <c r="N5" s="26" t="s">
        <v>15</v>
      </c>
    </row>
    <row r="6" spans="1:14" ht="16" thickBot="1">
      <c r="A6" s="15">
        <v>1</v>
      </c>
      <c r="B6" s="154" t="str">
        <f>'Список группы'!C4</f>
        <v>Бахтин Антон</v>
      </c>
      <c r="C6" s="56">
        <v>3</v>
      </c>
      <c r="D6" s="56">
        <v>4</v>
      </c>
      <c r="E6" s="56">
        <v>3</v>
      </c>
      <c r="F6" s="56">
        <v>4</v>
      </c>
      <c r="G6" s="56">
        <v>3</v>
      </c>
      <c r="H6" s="56">
        <v>4</v>
      </c>
      <c r="I6" s="56">
        <v>4</v>
      </c>
      <c r="J6" s="56">
        <v>5</v>
      </c>
      <c r="K6" s="56">
        <v>4</v>
      </c>
      <c r="L6" s="56">
        <v>5</v>
      </c>
      <c r="M6" s="120">
        <f>(C6+E6+G6+I6+K6)/5</f>
        <v>3.4</v>
      </c>
      <c r="N6" s="120">
        <f>(D6+F6+H6+J6+L6)/5</f>
        <v>4.4000000000000004</v>
      </c>
    </row>
    <row r="7" spans="1:14" ht="16" thickBot="1">
      <c r="A7" s="15">
        <v>2</v>
      </c>
      <c r="B7" s="154" t="str">
        <f>'Список группы'!C5</f>
        <v>Башилова Наталья</v>
      </c>
      <c r="C7" s="56">
        <v>2</v>
      </c>
      <c r="D7" s="56">
        <v>3</v>
      </c>
      <c r="E7" s="56">
        <v>2</v>
      </c>
      <c r="F7" s="56">
        <v>3</v>
      </c>
      <c r="G7" s="56">
        <v>2</v>
      </c>
      <c r="H7" s="56">
        <v>3</v>
      </c>
      <c r="I7" s="56">
        <v>3</v>
      </c>
      <c r="J7" s="56">
        <v>4</v>
      </c>
      <c r="K7" s="56">
        <v>3</v>
      </c>
      <c r="L7" s="56">
        <v>4</v>
      </c>
      <c r="M7" s="120">
        <f t="shared" ref="M7:M30" si="0">(C7+E7+G7+I7+K7)/5</f>
        <v>2.4</v>
      </c>
      <c r="N7" s="120">
        <f t="shared" ref="N7:N30" si="1">(D7+F7+H7+J7+L7)/5</f>
        <v>3.4</v>
      </c>
    </row>
    <row r="8" spans="1:14" ht="19.5" customHeight="1" thickBot="1">
      <c r="A8" s="15">
        <v>3</v>
      </c>
      <c r="B8" s="154" t="str">
        <f>'Список группы'!C6</f>
        <v>Бирюкова Екатерина</v>
      </c>
      <c r="C8" s="56">
        <v>5</v>
      </c>
      <c r="D8" s="56">
        <v>5</v>
      </c>
      <c r="E8" s="56">
        <v>5</v>
      </c>
      <c r="F8" s="56">
        <v>5</v>
      </c>
      <c r="G8" s="56">
        <v>5</v>
      </c>
      <c r="H8" s="56">
        <v>5</v>
      </c>
      <c r="I8" s="56">
        <v>5</v>
      </c>
      <c r="J8" s="56">
        <v>5</v>
      </c>
      <c r="K8" s="56">
        <v>5</v>
      </c>
      <c r="L8" s="56">
        <v>5</v>
      </c>
      <c r="M8" s="120">
        <f t="shared" si="0"/>
        <v>5</v>
      </c>
      <c r="N8" s="120">
        <f t="shared" si="1"/>
        <v>5</v>
      </c>
    </row>
    <row r="9" spans="1:14" ht="16" thickBot="1">
      <c r="A9" s="15">
        <v>4</v>
      </c>
      <c r="B9" s="154" t="str">
        <f>'Список группы'!C7</f>
        <v>Власов Дмитрий</v>
      </c>
      <c r="C9" s="56">
        <v>3</v>
      </c>
      <c r="D9" s="56">
        <v>2</v>
      </c>
      <c r="E9" s="56">
        <v>4</v>
      </c>
      <c r="F9" s="56">
        <v>3</v>
      </c>
      <c r="G9" s="56">
        <v>5</v>
      </c>
      <c r="H9" s="56">
        <v>3</v>
      </c>
      <c r="I9" s="56">
        <v>4</v>
      </c>
      <c r="J9" s="56">
        <v>3</v>
      </c>
      <c r="K9" s="56">
        <v>4</v>
      </c>
      <c r="L9" s="56">
        <v>2</v>
      </c>
      <c r="M9" s="120">
        <f t="shared" si="0"/>
        <v>4</v>
      </c>
      <c r="N9" s="120">
        <f t="shared" si="1"/>
        <v>2.6</v>
      </c>
    </row>
    <row r="10" spans="1:14" ht="16" thickBot="1">
      <c r="A10" s="15">
        <v>5</v>
      </c>
      <c r="B10" s="154" t="str">
        <f>'Список группы'!C8</f>
        <v>Гущина Софья</v>
      </c>
      <c r="C10" s="56">
        <v>3</v>
      </c>
      <c r="D10" s="56">
        <v>4</v>
      </c>
      <c r="E10" s="56">
        <v>3</v>
      </c>
      <c r="F10" s="56">
        <v>4</v>
      </c>
      <c r="G10" s="56">
        <v>3</v>
      </c>
      <c r="H10" s="56">
        <v>4</v>
      </c>
      <c r="I10" s="56">
        <v>4</v>
      </c>
      <c r="J10" s="56">
        <v>5</v>
      </c>
      <c r="K10" s="56">
        <v>4</v>
      </c>
      <c r="L10" s="56">
        <v>5</v>
      </c>
      <c r="M10" s="120">
        <f t="shared" si="0"/>
        <v>3.4</v>
      </c>
      <c r="N10" s="120">
        <f t="shared" si="1"/>
        <v>4.4000000000000004</v>
      </c>
    </row>
    <row r="11" spans="1:14" ht="16" thickBot="1">
      <c r="A11" s="15">
        <v>6</v>
      </c>
      <c r="B11" s="154" t="str">
        <f>'Список группы'!C9</f>
        <v>Десятниченко Кирилл</v>
      </c>
      <c r="C11" s="56">
        <v>2</v>
      </c>
      <c r="D11" s="56">
        <v>3</v>
      </c>
      <c r="E11" s="56">
        <v>2</v>
      </c>
      <c r="F11" s="56">
        <v>3</v>
      </c>
      <c r="G11" s="56">
        <v>2</v>
      </c>
      <c r="H11" s="56">
        <v>3</v>
      </c>
      <c r="I11" s="56">
        <v>3</v>
      </c>
      <c r="J11" s="56">
        <v>4</v>
      </c>
      <c r="K11" s="56">
        <v>3</v>
      </c>
      <c r="L11" s="56">
        <v>4</v>
      </c>
      <c r="M11" s="120">
        <f t="shared" si="0"/>
        <v>2.4</v>
      </c>
      <c r="N11" s="120">
        <f t="shared" si="1"/>
        <v>3.4</v>
      </c>
    </row>
    <row r="12" spans="1:14" ht="16" thickBot="1">
      <c r="A12" s="15">
        <v>7</v>
      </c>
      <c r="B12" s="154" t="str">
        <f>'Список группы'!C10</f>
        <v>Йолсал Дениз</v>
      </c>
      <c r="C12" s="56">
        <v>5</v>
      </c>
      <c r="D12" s="56">
        <v>5</v>
      </c>
      <c r="E12" s="56">
        <v>5</v>
      </c>
      <c r="F12" s="56">
        <v>5</v>
      </c>
      <c r="G12" s="56">
        <v>5</v>
      </c>
      <c r="H12" s="56">
        <v>5</v>
      </c>
      <c r="I12" s="56">
        <v>5</v>
      </c>
      <c r="J12" s="56">
        <v>5</v>
      </c>
      <c r="K12" s="56">
        <v>5</v>
      </c>
      <c r="L12" s="56">
        <v>5</v>
      </c>
      <c r="M12" s="120">
        <f t="shared" si="0"/>
        <v>5</v>
      </c>
      <c r="N12" s="120">
        <f t="shared" si="1"/>
        <v>5</v>
      </c>
    </row>
    <row r="13" spans="1:14" ht="16" thickBot="1">
      <c r="A13" s="15">
        <v>8</v>
      </c>
      <c r="B13" s="154" t="str">
        <f>'Список группы'!C11</f>
        <v>Кирилина Виктория</v>
      </c>
      <c r="C13" s="56">
        <v>3</v>
      </c>
      <c r="D13" s="56">
        <v>2</v>
      </c>
      <c r="E13" s="56">
        <v>4</v>
      </c>
      <c r="F13" s="56">
        <v>3</v>
      </c>
      <c r="G13" s="56">
        <v>5</v>
      </c>
      <c r="H13" s="56">
        <v>3</v>
      </c>
      <c r="I13" s="56">
        <v>4</v>
      </c>
      <c r="J13" s="56">
        <v>3</v>
      </c>
      <c r="K13" s="56">
        <v>4</v>
      </c>
      <c r="L13" s="56">
        <v>2</v>
      </c>
      <c r="M13" s="120">
        <f t="shared" si="0"/>
        <v>4</v>
      </c>
      <c r="N13" s="120">
        <f t="shared" si="1"/>
        <v>2.6</v>
      </c>
    </row>
    <row r="14" spans="1:14" ht="16" thickBot="1">
      <c r="A14" s="15">
        <v>9</v>
      </c>
      <c r="B14" s="154" t="str">
        <f>'Список группы'!C12</f>
        <v>Князева Алиса</v>
      </c>
      <c r="C14" s="56">
        <v>3</v>
      </c>
      <c r="D14" s="56">
        <v>4</v>
      </c>
      <c r="E14" s="56">
        <v>3</v>
      </c>
      <c r="F14" s="56">
        <v>4</v>
      </c>
      <c r="G14" s="56">
        <v>3</v>
      </c>
      <c r="H14" s="56">
        <v>4</v>
      </c>
      <c r="I14" s="56">
        <v>4</v>
      </c>
      <c r="J14" s="56">
        <v>5</v>
      </c>
      <c r="K14" s="56">
        <v>4</v>
      </c>
      <c r="L14" s="56">
        <v>5</v>
      </c>
      <c r="M14" s="120">
        <f t="shared" si="0"/>
        <v>3.4</v>
      </c>
      <c r="N14" s="120">
        <f t="shared" si="1"/>
        <v>4.4000000000000004</v>
      </c>
    </row>
    <row r="15" spans="1:14" ht="16" thickBot="1">
      <c r="A15" s="15">
        <v>10</v>
      </c>
      <c r="B15" s="154" t="str">
        <f>'Список группы'!C13</f>
        <v>Максимова Анна</v>
      </c>
      <c r="C15" s="56">
        <v>2</v>
      </c>
      <c r="D15" s="56">
        <v>3</v>
      </c>
      <c r="E15" s="56">
        <v>2</v>
      </c>
      <c r="F15" s="56">
        <v>3</v>
      </c>
      <c r="G15" s="56">
        <v>2</v>
      </c>
      <c r="H15" s="56">
        <v>3</v>
      </c>
      <c r="I15" s="56">
        <v>3</v>
      </c>
      <c r="J15" s="56">
        <v>4</v>
      </c>
      <c r="K15" s="56">
        <v>3</v>
      </c>
      <c r="L15" s="56">
        <v>4</v>
      </c>
      <c r="M15" s="120">
        <f t="shared" si="0"/>
        <v>2.4</v>
      </c>
      <c r="N15" s="120">
        <f t="shared" si="1"/>
        <v>3.4</v>
      </c>
    </row>
    <row r="16" spans="1:14" ht="16" thickBot="1">
      <c r="A16" s="15">
        <v>11</v>
      </c>
      <c r="B16" s="154" t="str">
        <f>'Список группы'!C14</f>
        <v>Меньшов Алексей</v>
      </c>
      <c r="C16" s="56">
        <v>5</v>
      </c>
      <c r="D16" s="56">
        <v>5</v>
      </c>
      <c r="E16" s="56">
        <v>5</v>
      </c>
      <c r="F16" s="56">
        <v>5</v>
      </c>
      <c r="G16" s="56">
        <v>5</v>
      </c>
      <c r="H16" s="56">
        <v>5</v>
      </c>
      <c r="I16" s="56">
        <v>5</v>
      </c>
      <c r="J16" s="56">
        <v>5</v>
      </c>
      <c r="K16" s="56">
        <v>5</v>
      </c>
      <c r="L16" s="56">
        <v>5</v>
      </c>
      <c r="M16" s="120">
        <f t="shared" si="0"/>
        <v>5</v>
      </c>
      <c r="N16" s="120">
        <f t="shared" si="1"/>
        <v>5</v>
      </c>
    </row>
    <row r="17" spans="1:14" ht="16" thickBot="1">
      <c r="A17" s="15">
        <v>12</v>
      </c>
      <c r="B17" s="154" t="str">
        <f>'Список группы'!C15</f>
        <v>Муравлев Даниил</v>
      </c>
      <c r="C17" s="56">
        <v>3</v>
      </c>
      <c r="D17" s="56">
        <v>2</v>
      </c>
      <c r="E17" s="56">
        <v>4</v>
      </c>
      <c r="F17" s="56">
        <v>3</v>
      </c>
      <c r="G17" s="56">
        <v>5</v>
      </c>
      <c r="H17" s="56">
        <v>3</v>
      </c>
      <c r="I17" s="56">
        <v>4</v>
      </c>
      <c r="J17" s="56">
        <v>3</v>
      </c>
      <c r="K17" s="56">
        <v>4</v>
      </c>
      <c r="L17" s="56">
        <v>2</v>
      </c>
      <c r="M17" s="120">
        <f t="shared" si="0"/>
        <v>4</v>
      </c>
      <c r="N17" s="120">
        <f t="shared" si="1"/>
        <v>2.6</v>
      </c>
    </row>
    <row r="18" spans="1:14" ht="16" thickBot="1">
      <c r="A18" s="15">
        <v>13</v>
      </c>
      <c r="B18" s="154" t="str">
        <f>'Список группы'!C16</f>
        <v xml:space="preserve">Панов Тимофей </v>
      </c>
      <c r="C18" s="56">
        <v>3</v>
      </c>
      <c r="D18" s="56">
        <v>4</v>
      </c>
      <c r="E18" s="56">
        <v>3</v>
      </c>
      <c r="F18" s="56">
        <v>4</v>
      </c>
      <c r="G18" s="56">
        <v>3</v>
      </c>
      <c r="H18" s="56">
        <v>4</v>
      </c>
      <c r="I18" s="56">
        <v>4</v>
      </c>
      <c r="J18" s="56">
        <v>5</v>
      </c>
      <c r="K18" s="56">
        <v>4</v>
      </c>
      <c r="L18" s="56">
        <v>5</v>
      </c>
      <c r="M18" s="120">
        <f t="shared" si="0"/>
        <v>3.4</v>
      </c>
      <c r="N18" s="120">
        <f t="shared" si="1"/>
        <v>4.4000000000000004</v>
      </c>
    </row>
    <row r="19" spans="1:14" ht="16" thickBot="1">
      <c r="A19" s="15">
        <v>14</v>
      </c>
      <c r="B19" s="154" t="str">
        <f>'Список группы'!C17</f>
        <v xml:space="preserve">Саркисов Илья </v>
      </c>
      <c r="C19" s="56">
        <v>2</v>
      </c>
      <c r="D19" s="56">
        <v>3</v>
      </c>
      <c r="E19" s="56">
        <v>2</v>
      </c>
      <c r="F19" s="56">
        <v>3</v>
      </c>
      <c r="G19" s="56">
        <v>2</v>
      </c>
      <c r="H19" s="56">
        <v>3</v>
      </c>
      <c r="I19" s="56">
        <v>3</v>
      </c>
      <c r="J19" s="56">
        <v>4</v>
      </c>
      <c r="K19" s="56">
        <v>3</v>
      </c>
      <c r="L19" s="56">
        <v>4</v>
      </c>
      <c r="M19" s="120">
        <f t="shared" si="0"/>
        <v>2.4</v>
      </c>
      <c r="N19" s="120">
        <f t="shared" si="1"/>
        <v>3.4</v>
      </c>
    </row>
    <row r="20" spans="1:14" ht="16" thickBot="1">
      <c r="A20" s="15">
        <v>15</v>
      </c>
      <c r="B20" s="154" t="str">
        <f>'Список группы'!C18</f>
        <v xml:space="preserve">Свирская Анастасия </v>
      </c>
      <c r="C20" s="56">
        <v>5</v>
      </c>
      <c r="D20" s="56">
        <v>5</v>
      </c>
      <c r="E20" s="56">
        <v>5</v>
      </c>
      <c r="F20" s="56">
        <v>5</v>
      </c>
      <c r="G20" s="56">
        <v>5</v>
      </c>
      <c r="H20" s="56">
        <v>5</v>
      </c>
      <c r="I20" s="56">
        <v>5</v>
      </c>
      <c r="J20" s="56">
        <v>5</v>
      </c>
      <c r="K20" s="56">
        <v>5</v>
      </c>
      <c r="L20" s="56">
        <v>5</v>
      </c>
      <c r="M20" s="120">
        <f t="shared" si="0"/>
        <v>5</v>
      </c>
      <c r="N20" s="120">
        <f t="shared" si="1"/>
        <v>5</v>
      </c>
    </row>
    <row r="21" spans="1:14" ht="16" thickBot="1">
      <c r="A21" s="15">
        <v>16</v>
      </c>
      <c r="B21" s="154" t="str">
        <f>'Список группы'!C19</f>
        <v>Семенина Елизавета</v>
      </c>
      <c r="C21" s="56">
        <v>3</v>
      </c>
      <c r="D21" s="56">
        <v>2</v>
      </c>
      <c r="E21" s="56">
        <v>4</v>
      </c>
      <c r="F21" s="56">
        <v>3</v>
      </c>
      <c r="G21" s="56">
        <v>5</v>
      </c>
      <c r="H21" s="56">
        <v>3</v>
      </c>
      <c r="I21" s="56">
        <v>4</v>
      </c>
      <c r="J21" s="56">
        <v>3</v>
      </c>
      <c r="K21" s="56">
        <v>4</v>
      </c>
      <c r="L21" s="56">
        <v>2</v>
      </c>
      <c r="M21" s="120">
        <f t="shared" si="0"/>
        <v>4</v>
      </c>
      <c r="N21" s="120">
        <f t="shared" si="1"/>
        <v>2.6</v>
      </c>
    </row>
    <row r="22" spans="1:14" ht="16" thickBot="1">
      <c r="A22" s="15">
        <v>17</v>
      </c>
      <c r="B22" s="154" t="str">
        <f>'Список группы'!C20</f>
        <v>Сергеев Алексей</v>
      </c>
      <c r="C22" s="56">
        <v>3</v>
      </c>
      <c r="D22" s="56">
        <v>4</v>
      </c>
      <c r="E22" s="56">
        <v>3</v>
      </c>
      <c r="F22" s="56">
        <v>4</v>
      </c>
      <c r="G22" s="56">
        <v>3</v>
      </c>
      <c r="H22" s="56">
        <v>4</v>
      </c>
      <c r="I22" s="56">
        <v>4</v>
      </c>
      <c r="J22" s="56">
        <v>5</v>
      </c>
      <c r="K22" s="56">
        <v>4</v>
      </c>
      <c r="L22" s="56">
        <v>5</v>
      </c>
      <c r="M22" s="120">
        <f t="shared" si="0"/>
        <v>3.4</v>
      </c>
      <c r="N22" s="120">
        <f t="shared" si="1"/>
        <v>4.4000000000000004</v>
      </c>
    </row>
    <row r="23" spans="1:14" ht="16" thickBot="1">
      <c r="A23" s="15">
        <v>18</v>
      </c>
      <c r="B23" s="154" t="str">
        <f>'Список группы'!C21</f>
        <v>Солопов Максим</v>
      </c>
      <c r="C23" s="56">
        <v>2</v>
      </c>
      <c r="D23" s="56">
        <v>3</v>
      </c>
      <c r="E23" s="56">
        <v>2</v>
      </c>
      <c r="F23" s="56">
        <v>3</v>
      </c>
      <c r="G23" s="56">
        <v>2</v>
      </c>
      <c r="H23" s="56">
        <v>3</v>
      </c>
      <c r="I23" s="56">
        <v>3</v>
      </c>
      <c r="J23" s="56">
        <v>4</v>
      </c>
      <c r="K23" s="56">
        <v>3</v>
      </c>
      <c r="L23" s="56">
        <v>4</v>
      </c>
      <c r="M23" s="120">
        <f t="shared" si="0"/>
        <v>2.4</v>
      </c>
      <c r="N23" s="120">
        <f t="shared" si="1"/>
        <v>3.4</v>
      </c>
    </row>
    <row r="24" spans="1:14" ht="16" thickBot="1">
      <c r="A24" s="15">
        <v>19</v>
      </c>
      <c r="B24" s="154" t="str">
        <f>'Список группы'!C22</f>
        <v xml:space="preserve">Стригунов Александр </v>
      </c>
      <c r="C24" s="56">
        <v>5</v>
      </c>
      <c r="D24" s="56">
        <v>5</v>
      </c>
      <c r="E24" s="56">
        <v>5</v>
      </c>
      <c r="F24" s="56">
        <v>5</v>
      </c>
      <c r="G24" s="56">
        <v>5</v>
      </c>
      <c r="H24" s="56">
        <v>5</v>
      </c>
      <c r="I24" s="56">
        <v>5</v>
      </c>
      <c r="J24" s="56">
        <v>5</v>
      </c>
      <c r="K24" s="56">
        <v>5</v>
      </c>
      <c r="L24" s="56">
        <v>5</v>
      </c>
      <c r="M24" s="120">
        <f t="shared" si="0"/>
        <v>5</v>
      </c>
      <c r="N24" s="120">
        <f t="shared" si="1"/>
        <v>5</v>
      </c>
    </row>
    <row r="25" spans="1:14" ht="16" thickBot="1">
      <c r="A25" s="15">
        <v>20</v>
      </c>
      <c r="B25" s="154" t="str">
        <f>'Список группы'!C23</f>
        <v>Тихонов Данил</v>
      </c>
      <c r="C25" s="56">
        <v>3</v>
      </c>
      <c r="D25" s="56">
        <v>2</v>
      </c>
      <c r="E25" s="56">
        <v>4</v>
      </c>
      <c r="F25" s="56">
        <v>3</v>
      </c>
      <c r="G25" s="56">
        <v>5</v>
      </c>
      <c r="H25" s="56">
        <v>3</v>
      </c>
      <c r="I25" s="56">
        <v>4</v>
      </c>
      <c r="J25" s="56">
        <v>3</v>
      </c>
      <c r="K25" s="56">
        <v>4</v>
      </c>
      <c r="L25" s="56">
        <v>2</v>
      </c>
      <c r="M25" s="120">
        <f t="shared" si="0"/>
        <v>4</v>
      </c>
      <c r="N25" s="120">
        <f t="shared" si="1"/>
        <v>2.6</v>
      </c>
    </row>
    <row r="26" spans="1:14" ht="16" thickBot="1">
      <c r="A26" s="15">
        <v>21</v>
      </c>
      <c r="B26" s="154" t="str">
        <f>'Список группы'!C24</f>
        <v>Федоров Данила</v>
      </c>
      <c r="C26" s="56">
        <v>3</v>
      </c>
      <c r="D26" s="56">
        <v>4</v>
      </c>
      <c r="E26" s="56">
        <v>3</v>
      </c>
      <c r="F26" s="56">
        <v>4</v>
      </c>
      <c r="G26" s="56">
        <v>3</v>
      </c>
      <c r="H26" s="56">
        <v>4</v>
      </c>
      <c r="I26" s="56">
        <v>4</v>
      </c>
      <c r="J26" s="56">
        <v>5</v>
      </c>
      <c r="K26" s="56">
        <v>4</v>
      </c>
      <c r="L26" s="56">
        <v>5</v>
      </c>
      <c r="M26" s="120">
        <f t="shared" si="0"/>
        <v>3.4</v>
      </c>
      <c r="N26" s="120">
        <f t="shared" si="1"/>
        <v>4.4000000000000004</v>
      </c>
    </row>
    <row r="27" spans="1:14" ht="16" thickBot="1">
      <c r="A27" s="15">
        <v>22</v>
      </c>
      <c r="B27" s="154" t="str">
        <f>'Список группы'!C25</f>
        <v>Чалдина Дарья</v>
      </c>
      <c r="C27" s="56">
        <v>2</v>
      </c>
      <c r="D27" s="56">
        <v>3</v>
      </c>
      <c r="E27" s="56">
        <v>2</v>
      </c>
      <c r="F27" s="56">
        <v>3</v>
      </c>
      <c r="G27" s="56">
        <v>2</v>
      </c>
      <c r="H27" s="56">
        <v>3</v>
      </c>
      <c r="I27" s="56">
        <v>3</v>
      </c>
      <c r="J27" s="56">
        <v>4</v>
      </c>
      <c r="K27" s="56">
        <v>3</v>
      </c>
      <c r="L27" s="56">
        <v>4</v>
      </c>
      <c r="M27" s="120">
        <f t="shared" si="0"/>
        <v>2.4</v>
      </c>
      <c r="N27" s="120">
        <f t="shared" si="1"/>
        <v>3.4</v>
      </c>
    </row>
    <row r="28" spans="1:14" ht="16" thickBot="1">
      <c r="A28" s="15">
        <v>23</v>
      </c>
      <c r="B28" s="154" t="str">
        <f>'Список группы'!C26</f>
        <v xml:space="preserve">Черногоров Аркадий </v>
      </c>
      <c r="C28" s="56">
        <v>5</v>
      </c>
      <c r="D28" s="56">
        <v>5</v>
      </c>
      <c r="E28" s="56">
        <v>5</v>
      </c>
      <c r="F28" s="56">
        <v>5</v>
      </c>
      <c r="G28" s="56">
        <v>5</v>
      </c>
      <c r="H28" s="56">
        <v>5</v>
      </c>
      <c r="I28" s="56">
        <v>5</v>
      </c>
      <c r="J28" s="56">
        <v>5</v>
      </c>
      <c r="K28" s="56">
        <v>5</v>
      </c>
      <c r="L28" s="56">
        <v>5</v>
      </c>
      <c r="M28" s="120">
        <f t="shared" si="0"/>
        <v>5</v>
      </c>
      <c r="N28" s="120">
        <f t="shared" si="1"/>
        <v>5</v>
      </c>
    </row>
    <row r="29" spans="1:14" ht="16" thickBot="1">
      <c r="A29" s="15">
        <v>24</v>
      </c>
      <c r="B29" s="154" t="str">
        <f>'Список группы'!C27</f>
        <v xml:space="preserve">Шагабудинов Владислав </v>
      </c>
      <c r="C29" s="56">
        <v>3</v>
      </c>
      <c r="D29" s="56">
        <v>2</v>
      </c>
      <c r="E29" s="56">
        <v>4</v>
      </c>
      <c r="F29" s="56">
        <v>3</v>
      </c>
      <c r="G29" s="56">
        <v>5</v>
      </c>
      <c r="H29" s="56">
        <v>3</v>
      </c>
      <c r="I29" s="56">
        <v>4</v>
      </c>
      <c r="J29" s="56">
        <v>3</v>
      </c>
      <c r="K29" s="56">
        <v>4</v>
      </c>
      <c r="L29" s="56">
        <v>2</v>
      </c>
      <c r="M29" s="120">
        <f t="shared" si="0"/>
        <v>4</v>
      </c>
      <c r="N29" s="120">
        <f t="shared" si="1"/>
        <v>2.6</v>
      </c>
    </row>
    <row r="30" spans="1:14" s="55" customFormat="1" ht="24.75" customHeight="1" thickBot="1">
      <c r="A30" s="53"/>
      <c r="B30" s="54" t="s">
        <v>16</v>
      </c>
      <c r="C30" s="114">
        <f>(C6+C7+C8+C9+C10+C11+C12+C13+C14+C15+C16+C17+C18+C19+C20+C21+C22+C23+C24+C25+C26+C27+C28+C29)/(COUNTA($B$6:$B$29)-COUNTIF($B$6:$B$29,"=0"))</f>
        <v>3.25</v>
      </c>
      <c r="D30" s="114">
        <f t="shared" ref="D30:L30" si="2">(D6+D7+D8+D9+D10+D11+D12+D13+D14+D15+D16+D17+D18+D19+D20+D21+D22+D23+D24+D25+D26+D27+D28+D29)/(COUNTA($B$6:$B$29)-COUNTIF($B$6:$B$29,"=0"))</f>
        <v>3.5</v>
      </c>
      <c r="E30" s="114">
        <f t="shared" si="2"/>
        <v>3.5</v>
      </c>
      <c r="F30" s="114">
        <f t="shared" si="2"/>
        <v>3.75</v>
      </c>
      <c r="G30" s="114">
        <f t="shared" si="2"/>
        <v>3.75</v>
      </c>
      <c r="H30" s="114">
        <f t="shared" si="2"/>
        <v>3.75</v>
      </c>
      <c r="I30" s="114">
        <f t="shared" si="2"/>
        <v>4</v>
      </c>
      <c r="J30" s="114">
        <f t="shared" si="2"/>
        <v>4.25</v>
      </c>
      <c r="K30" s="114">
        <f t="shared" si="2"/>
        <v>4</v>
      </c>
      <c r="L30" s="114">
        <f t="shared" si="2"/>
        <v>4</v>
      </c>
      <c r="M30" s="119">
        <f t="shared" si="0"/>
        <v>3.7</v>
      </c>
      <c r="N30" s="119">
        <f t="shared" si="1"/>
        <v>3.85</v>
      </c>
    </row>
    <row r="33" spans="2:6" ht="15">
      <c r="B33" s="17" t="s">
        <v>17</v>
      </c>
      <c r="C33" s="18"/>
      <c r="D33" s="18"/>
      <c r="E33" s="18"/>
      <c r="F33" s="18"/>
    </row>
    <row r="34" spans="2:6" ht="30">
      <c r="B34" s="19"/>
      <c r="C34" s="20" t="s">
        <v>18</v>
      </c>
      <c r="D34" s="20" t="s">
        <v>19</v>
      </c>
      <c r="E34" s="20" t="s">
        <v>20</v>
      </c>
      <c r="F34" s="20" t="s">
        <v>21</v>
      </c>
    </row>
    <row r="35" spans="2:6" ht="15.5">
      <c r="B35" s="21" t="s">
        <v>22</v>
      </c>
      <c r="C35" s="156">
        <f>COUNTA($B$6:$B$29)-COUNTIF($B$6:$B$29,"=0")</f>
        <v>24</v>
      </c>
      <c r="D35" s="22">
        <f>COUNTIF($M$6:$M$29,"&gt;=3,8")</f>
        <v>12</v>
      </c>
      <c r="E35" s="22">
        <f>COUNTIFS($M$6:$M$29,"&lt;3,7",$M$6:$M$29,"&gt;=2,3")</f>
        <v>12</v>
      </c>
      <c r="F35" s="22">
        <f>COUNTIFS($M$6:$M$29,"&lt;2,2",$M$6:$M$29,"&gt;0")</f>
        <v>0</v>
      </c>
    </row>
    <row r="36" spans="2:6" ht="15.5">
      <c r="B36" s="21" t="s">
        <v>23</v>
      </c>
      <c r="C36" s="22">
        <v>100</v>
      </c>
      <c r="D36" s="23">
        <f>D35*C36/C35</f>
        <v>50</v>
      </c>
      <c r="E36" s="23">
        <f>E35*C36/C35</f>
        <v>50</v>
      </c>
      <c r="F36" s="23">
        <f>F35*C36/C35</f>
        <v>0</v>
      </c>
    </row>
    <row r="37" spans="2:6" ht="15.5">
      <c r="B37" s="24"/>
      <c r="C37" s="18"/>
      <c r="D37" s="18"/>
      <c r="E37" s="18"/>
      <c r="F37" s="18"/>
    </row>
    <row r="38" spans="2:6" ht="15.5">
      <c r="B38" s="24"/>
      <c r="C38" s="18"/>
      <c r="D38" s="18"/>
      <c r="E38" s="18"/>
      <c r="F38" s="18"/>
    </row>
    <row r="39" spans="2:6" ht="15">
      <c r="B39" s="17" t="s">
        <v>24</v>
      </c>
      <c r="C39" s="18"/>
      <c r="D39" s="18"/>
      <c r="E39" s="18"/>
      <c r="F39" s="18"/>
    </row>
    <row r="40" spans="2:6" ht="30">
      <c r="B40" s="19"/>
      <c r="C40" s="25" t="s">
        <v>18</v>
      </c>
      <c r="D40" s="20" t="s">
        <v>19</v>
      </c>
      <c r="E40" s="20" t="s">
        <v>20</v>
      </c>
      <c r="F40" s="20" t="s">
        <v>21</v>
      </c>
    </row>
    <row r="41" spans="2:6" ht="15.5">
      <c r="B41" s="21" t="s">
        <v>22</v>
      </c>
      <c r="C41" s="156">
        <f>COUNTA($B$6:$B$29)-COUNTIF($B$6:$B$29,"=0")</f>
        <v>24</v>
      </c>
      <c r="D41" s="22">
        <f>COUNTIF($N$6:$N$29,"&gt;=3,8")</f>
        <v>12</v>
      </c>
      <c r="E41" s="22">
        <f>COUNTIFS($N$6:$N$29,"&lt;3,7",$N$6:$N$29,"&gt;=2,3")</f>
        <v>12</v>
      </c>
      <c r="F41" s="22">
        <f>COUNTIFS($N$6:$N$29,"&lt;2,2",$N$6:$N$29,"&gt;0")</f>
        <v>0</v>
      </c>
    </row>
    <row r="42" spans="2:6" ht="15.5">
      <c r="B42" s="21" t="s">
        <v>23</v>
      </c>
      <c r="C42" s="22">
        <v>100</v>
      </c>
      <c r="D42" s="23">
        <f>D41*C42/C41</f>
        <v>50</v>
      </c>
      <c r="E42" s="23">
        <f>E41*C42/C41</f>
        <v>50</v>
      </c>
      <c r="F42" s="23">
        <f>F41*C42/C41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9">
    <mergeCell ref="A3:A5"/>
    <mergeCell ref="B3:B5"/>
    <mergeCell ref="M1:N1"/>
    <mergeCell ref="M3:N4"/>
    <mergeCell ref="I3:J4"/>
    <mergeCell ref="K3:L4"/>
    <mergeCell ref="C3:D4"/>
    <mergeCell ref="E3:F4"/>
    <mergeCell ref="G3:H4"/>
  </mergeCells>
  <hyperlinks>
    <hyperlink ref="M1" location="ОГЛАВЛЕНИЕ!A1" display="ОГЛАВЛЕНИЕ" xr:uid="{00000000-0004-0000-0900-000000000000}"/>
  </hyperlinks>
  <pageMargins left="0.38839285714285715" right="0.30208333333333331" top="0.5660984848484848" bottom="0.40435606060606061" header="0.3" footer="0.3"/>
  <pageSetup paperSize="9" scale="58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>
    <tabColor rgb="FF92D050"/>
    <pageSetUpPr fitToPage="1"/>
  </sheetPr>
  <dimension ref="A1:G43"/>
  <sheetViews>
    <sheetView view="pageLayout" zoomScaleNormal="100" workbookViewId="0">
      <selection activeCell="D9" sqref="D9"/>
    </sheetView>
  </sheetViews>
  <sheetFormatPr defaultColWidth="9.1796875" defaultRowHeight="14.5"/>
  <cols>
    <col min="1" max="1" width="9.1796875" style="1"/>
    <col min="2" max="2" width="10.7265625" style="1" customWidth="1"/>
    <col min="3" max="3" width="25.453125" style="1" customWidth="1"/>
    <col min="4" max="4" width="26.81640625" style="1" customWidth="1"/>
    <col min="5" max="5" width="21.453125" style="1" customWidth="1"/>
    <col min="6" max="16384" width="9.1796875" style="1"/>
  </cols>
  <sheetData>
    <row r="1" spans="2:7" ht="17.5">
      <c r="B1" s="293" t="s">
        <v>39</v>
      </c>
      <c r="C1" s="293"/>
      <c r="D1" s="293"/>
      <c r="E1" s="293"/>
      <c r="F1" s="293"/>
      <c r="G1" s="293"/>
    </row>
    <row r="2" spans="2:7" ht="17.5">
      <c r="B2" s="293" t="s">
        <v>40</v>
      </c>
      <c r="C2" s="293"/>
      <c r="D2" s="293"/>
      <c r="E2" s="293"/>
      <c r="F2" s="293"/>
      <c r="G2" s="293"/>
    </row>
    <row r="3" spans="2:7" ht="17.5">
      <c r="B3" s="2"/>
      <c r="C3" s="2"/>
      <c r="D3" s="2"/>
      <c r="E3" s="2"/>
      <c r="F3" s="306" t="s">
        <v>154</v>
      </c>
      <c r="G3" s="306"/>
    </row>
    <row r="4" spans="2:7" ht="62">
      <c r="B4" s="3"/>
      <c r="C4" s="4" t="s">
        <v>41</v>
      </c>
      <c r="D4" s="4" t="s">
        <v>42</v>
      </c>
      <c r="E4" s="131" t="s">
        <v>45</v>
      </c>
      <c r="F4" s="57"/>
      <c r="G4" s="58"/>
    </row>
    <row r="5" spans="2:7" ht="15.5">
      <c r="B5" s="6"/>
      <c r="C5" s="7" t="s">
        <v>43</v>
      </c>
      <c r="D5" s="7" t="s">
        <v>44</v>
      </c>
      <c r="E5" s="132" t="s">
        <v>98</v>
      </c>
      <c r="F5" s="60"/>
      <c r="G5" s="57"/>
    </row>
    <row r="6" spans="2:7" ht="18">
      <c r="B6" s="8" t="s">
        <v>31</v>
      </c>
      <c r="C6" s="63">
        <f>'ПР-1'!Y32</f>
        <v>3.7045454545454546</v>
      </c>
      <c r="D6" s="63">
        <f>'ПР-2'!M30</f>
        <v>3.7</v>
      </c>
      <c r="E6" s="63">
        <f>(C6+D6)/2</f>
        <v>3.7022727272727272</v>
      </c>
      <c r="F6" s="61"/>
      <c r="G6" s="61"/>
    </row>
    <row r="7" spans="2:7" ht="18">
      <c r="B7" s="8" t="s">
        <v>32</v>
      </c>
      <c r="C7" s="63">
        <f>'ПР-1'!Z32</f>
        <v>3.9318181818181817</v>
      </c>
      <c r="D7" s="63">
        <f>'ПР-2'!N30</f>
        <v>3.85</v>
      </c>
      <c r="E7" s="63">
        <f>(C7+D7)/2</f>
        <v>3.8909090909090907</v>
      </c>
      <c r="F7" s="62"/>
      <c r="G7" s="61"/>
    </row>
    <row r="28" spans="1:7" ht="15.75" customHeight="1">
      <c r="A28" s="9" t="s">
        <v>33</v>
      </c>
      <c r="B28" s="9"/>
      <c r="C28" s="9"/>
    </row>
    <row r="29" spans="1:7" ht="15.75" customHeight="1">
      <c r="A29" s="318" t="s">
        <v>34</v>
      </c>
      <c r="B29" s="318"/>
      <c r="C29" s="66"/>
      <c r="D29" s="65"/>
      <c r="E29" s="65"/>
      <c r="F29" s="65"/>
      <c r="G29" s="65"/>
    </row>
    <row r="30" spans="1:7">
      <c r="A30" s="65"/>
      <c r="B30" s="65"/>
      <c r="C30" s="67"/>
      <c r="D30" s="296"/>
      <c r="E30" s="296"/>
      <c r="F30" s="296"/>
      <c r="G30" s="296"/>
    </row>
    <row r="31" spans="1:7">
      <c r="A31" s="67"/>
      <c r="B31" s="67"/>
      <c r="C31" s="67"/>
      <c r="D31" s="296"/>
      <c r="E31" s="296"/>
      <c r="F31" s="296"/>
      <c r="G31" s="296"/>
    </row>
    <row r="32" spans="1:7">
      <c r="A32" s="67"/>
      <c r="B32" s="67"/>
      <c r="C32" s="67"/>
      <c r="D32" s="296"/>
      <c r="E32" s="296"/>
      <c r="F32" s="296"/>
      <c r="G32" s="296"/>
    </row>
    <row r="33" spans="1:7">
      <c r="A33" s="67"/>
      <c r="B33" s="67"/>
      <c r="C33" s="67"/>
      <c r="D33" s="296"/>
      <c r="E33" s="296"/>
      <c r="F33" s="296"/>
      <c r="G33" s="296"/>
    </row>
    <row r="34" spans="1:7">
      <c r="A34" s="67"/>
      <c r="B34" s="67"/>
      <c r="C34" s="67"/>
      <c r="D34" s="296"/>
      <c r="E34" s="296"/>
      <c r="F34" s="296"/>
      <c r="G34" s="296"/>
    </row>
    <row r="35" spans="1:7">
      <c r="A35" s="67"/>
      <c r="B35" s="67"/>
      <c r="C35" s="67"/>
      <c r="D35" s="296"/>
      <c r="E35" s="296"/>
      <c r="F35" s="296"/>
      <c r="G35" s="296"/>
    </row>
    <row r="37" spans="1:7" ht="15.75" customHeight="1">
      <c r="A37" s="318" t="s">
        <v>35</v>
      </c>
      <c r="B37" s="318"/>
      <c r="C37" s="66"/>
      <c r="D37" s="295"/>
      <c r="E37" s="295"/>
      <c r="F37" s="295"/>
      <c r="G37" s="295"/>
    </row>
    <row r="38" spans="1:7">
      <c r="A38" s="65"/>
      <c r="B38" s="65"/>
      <c r="C38" s="67"/>
      <c r="D38" s="296"/>
      <c r="E38" s="296"/>
      <c r="F38" s="296"/>
      <c r="G38" s="296"/>
    </row>
    <row r="39" spans="1:7">
      <c r="A39" s="67"/>
      <c r="B39" s="67"/>
      <c r="C39" s="67"/>
      <c r="D39" s="296"/>
      <c r="E39" s="296"/>
      <c r="F39" s="296"/>
      <c r="G39" s="296"/>
    </row>
    <row r="40" spans="1:7">
      <c r="A40" s="67"/>
      <c r="B40" s="67"/>
      <c r="C40" s="67"/>
      <c r="D40" s="296"/>
      <c r="E40" s="296"/>
      <c r="F40" s="296"/>
      <c r="G40" s="296"/>
    </row>
    <row r="41" spans="1:7">
      <c r="A41" s="67"/>
      <c r="B41" s="67"/>
      <c r="C41" s="67"/>
      <c r="D41" s="296"/>
      <c r="E41" s="296"/>
      <c r="F41" s="296"/>
      <c r="G41" s="296"/>
    </row>
    <row r="42" spans="1:7">
      <c r="A42" s="67"/>
      <c r="B42" s="67"/>
      <c r="C42" s="67"/>
      <c r="D42" s="296"/>
      <c r="E42" s="296"/>
      <c r="F42" s="296"/>
      <c r="G42" s="296"/>
    </row>
    <row r="43" spans="1:7">
      <c r="A43" s="67"/>
      <c r="B43" s="67"/>
      <c r="C43" s="67"/>
      <c r="D43" s="296"/>
      <c r="E43" s="296"/>
      <c r="F43" s="296"/>
      <c r="G43" s="296"/>
    </row>
  </sheetData>
  <sheetProtection algorithmName="SHA-512" hashValue="//lB+X86sdxqg+3j9olDYglrXURAbExU3lIepLOhG3p9euixMHGsiVYBFf4wBUOGhBDUNlV4eIwI4e+tswxWWw==" saltValue="eiEEdaZzOqLXBTVSd0jjKg==" spinCount="100000" sheet="1" formatCells="0" formatColumns="0" formatRows="0" insertColumns="0" insertRows="0" insertHyperlinks="0" deleteColumns="0" deleteRows="0" sort="0" autoFilter="0" pivotTables="0"/>
  <mergeCells count="18">
    <mergeCell ref="D43:G43"/>
    <mergeCell ref="D32:G32"/>
    <mergeCell ref="D33:G33"/>
    <mergeCell ref="D34:G34"/>
    <mergeCell ref="D35:G35"/>
    <mergeCell ref="D37:G37"/>
    <mergeCell ref="D38:G38"/>
    <mergeCell ref="D39:G39"/>
    <mergeCell ref="D40:G40"/>
    <mergeCell ref="D41:G41"/>
    <mergeCell ref="D42:G42"/>
    <mergeCell ref="A29:B29"/>
    <mergeCell ref="A37:B37"/>
    <mergeCell ref="B1:G1"/>
    <mergeCell ref="B2:G2"/>
    <mergeCell ref="D30:G30"/>
    <mergeCell ref="D31:G31"/>
    <mergeCell ref="F3:G3"/>
  </mergeCells>
  <hyperlinks>
    <hyperlink ref="F3" location="ОГЛАВЛЕНИЕ!A1" display="ОГЛАВЛЕНИЕ" xr:uid="{00000000-0004-0000-0A00-000000000000}"/>
  </hyperlinks>
  <pageMargins left="0.7" right="0.7" top="0.75" bottom="0.75" header="0.3" footer="0.3"/>
  <pageSetup paperSize="9" scale="78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>
    <tabColor rgb="FFFFC000"/>
    <pageSetUpPr fitToPage="1"/>
  </sheetPr>
  <dimension ref="B1:W45"/>
  <sheetViews>
    <sheetView view="pageLayout" topLeftCell="A7" zoomScale="55" zoomScaleNormal="100" zoomScalePageLayoutView="55" workbookViewId="0">
      <selection activeCell="E39" sqref="E39"/>
    </sheetView>
  </sheetViews>
  <sheetFormatPr defaultColWidth="9.1796875" defaultRowHeight="14.5"/>
  <cols>
    <col min="1" max="2" width="9.1796875" style="1"/>
    <col min="3" max="3" width="27.26953125" style="1" customWidth="1"/>
    <col min="4" max="4" width="9.54296875" style="1" customWidth="1"/>
    <col min="5" max="5" width="11.1796875" style="1" customWidth="1"/>
    <col min="6" max="6" width="13.81640625" style="1" customWidth="1"/>
    <col min="7" max="7" width="12" style="1" customWidth="1"/>
    <col min="8" max="9" width="10.81640625" style="1" customWidth="1"/>
    <col min="10" max="10" width="12.1796875" style="1" customWidth="1"/>
    <col min="11" max="11" width="11.54296875" style="1" customWidth="1"/>
    <col min="12" max="12" width="12" style="1" customWidth="1"/>
    <col min="13" max="13" width="13.54296875" style="1" customWidth="1"/>
    <col min="14" max="14" width="10.54296875" style="1" customWidth="1"/>
    <col min="15" max="15" width="10" style="1" customWidth="1"/>
    <col min="16" max="16" width="9.54296875" style="1" customWidth="1"/>
    <col min="17" max="17" width="10" style="1" customWidth="1"/>
    <col min="18" max="18" width="11.26953125" style="1" customWidth="1"/>
    <col min="19" max="20" width="10.7265625" style="1" customWidth="1"/>
    <col min="21" max="21" width="11.26953125" style="1" customWidth="1"/>
    <col min="22" max="16384" width="9.1796875" style="1"/>
  </cols>
  <sheetData>
    <row r="1" spans="2:23" ht="17.5">
      <c r="B1" s="240" t="s">
        <v>46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</row>
    <row r="2" spans="2:23" ht="17.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2:23" ht="17.5">
      <c r="B3" s="33" t="s">
        <v>47</v>
      </c>
      <c r="V3" s="306" t="s">
        <v>154</v>
      </c>
      <c r="W3" s="306"/>
    </row>
    <row r="4" spans="2:23" ht="18" thickBot="1">
      <c r="B4" s="33"/>
      <c r="C4" s="68"/>
      <c r="D4" s="68"/>
      <c r="E4" s="68"/>
    </row>
    <row r="5" spans="2:23" ht="27" customHeight="1">
      <c r="B5" s="243" t="s">
        <v>8</v>
      </c>
      <c r="C5" s="243" t="s">
        <v>9</v>
      </c>
      <c r="D5" s="298" t="s">
        <v>269</v>
      </c>
      <c r="E5" s="299"/>
      <c r="F5" s="298" t="s">
        <v>270</v>
      </c>
      <c r="G5" s="321"/>
      <c r="H5" s="298" t="s">
        <v>271</v>
      </c>
      <c r="I5" s="299"/>
      <c r="J5" s="321" t="s">
        <v>273</v>
      </c>
      <c r="K5" s="299"/>
      <c r="L5" s="298" t="s">
        <v>272</v>
      </c>
      <c r="M5" s="321"/>
      <c r="N5" s="298" t="s">
        <v>257</v>
      </c>
      <c r="O5" s="299"/>
      <c r="P5" s="319" t="s">
        <v>258</v>
      </c>
      <c r="Q5" s="319"/>
      <c r="R5" s="319" t="s">
        <v>259</v>
      </c>
      <c r="S5" s="319"/>
      <c r="T5" s="327" t="s">
        <v>260</v>
      </c>
      <c r="U5" s="328"/>
      <c r="V5" s="323" t="s">
        <v>12</v>
      </c>
      <c r="W5" s="324"/>
    </row>
    <row r="6" spans="2:23" ht="126" customHeight="1" thickBot="1">
      <c r="B6" s="244"/>
      <c r="C6" s="244"/>
      <c r="D6" s="300"/>
      <c r="E6" s="301"/>
      <c r="F6" s="300"/>
      <c r="G6" s="322"/>
      <c r="H6" s="300"/>
      <c r="I6" s="301"/>
      <c r="J6" s="322"/>
      <c r="K6" s="301"/>
      <c r="L6" s="300"/>
      <c r="M6" s="322"/>
      <c r="N6" s="300"/>
      <c r="O6" s="301"/>
      <c r="P6" s="320"/>
      <c r="Q6" s="320"/>
      <c r="R6" s="320"/>
      <c r="S6" s="320"/>
      <c r="T6" s="329"/>
      <c r="U6" s="330"/>
      <c r="V6" s="325"/>
      <c r="W6" s="326"/>
    </row>
    <row r="7" spans="2:23" ht="16" thickBot="1">
      <c r="B7" s="245"/>
      <c r="C7" s="245"/>
      <c r="D7" s="14" t="s">
        <v>14</v>
      </c>
      <c r="E7" s="14" t="s">
        <v>15</v>
      </c>
      <c r="F7" s="14" t="s">
        <v>14</v>
      </c>
      <c r="G7" s="14" t="s">
        <v>15</v>
      </c>
      <c r="H7" s="14" t="s">
        <v>14</v>
      </c>
      <c r="I7" s="14" t="s">
        <v>15</v>
      </c>
      <c r="J7" s="14" t="s">
        <v>14</v>
      </c>
      <c r="K7" s="14" t="s">
        <v>15</v>
      </c>
      <c r="L7" s="14" t="s">
        <v>14</v>
      </c>
      <c r="M7" s="14" t="s">
        <v>15</v>
      </c>
      <c r="N7" s="14" t="s">
        <v>14</v>
      </c>
      <c r="O7" s="14" t="s">
        <v>15</v>
      </c>
      <c r="P7" s="14" t="s">
        <v>14</v>
      </c>
      <c r="Q7" s="14" t="s">
        <v>15</v>
      </c>
      <c r="R7" s="14" t="s">
        <v>14</v>
      </c>
      <c r="S7" s="14" t="s">
        <v>15</v>
      </c>
      <c r="T7" s="14" t="s">
        <v>14</v>
      </c>
      <c r="U7" s="14" t="s">
        <v>15</v>
      </c>
      <c r="V7" s="42" t="s">
        <v>14</v>
      </c>
      <c r="W7" s="42" t="s">
        <v>15</v>
      </c>
    </row>
    <row r="8" spans="2:23" ht="16" thickBot="1">
      <c r="B8" s="15">
        <v>1</v>
      </c>
      <c r="C8" s="158" t="str">
        <f>'Список группы'!C4</f>
        <v>Бахтин Антон</v>
      </c>
      <c r="D8" s="56">
        <v>3</v>
      </c>
      <c r="E8" s="56">
        <v>4</v>
      </c>
      <c r="F8" s="56">
        <v>3</v>
      </c>
      <c r="G8" s="56">
        <v>4</v>
      </c>
      <c r="H8" s="56">
        <v>3</v>
      </c>
      <c r="I8" s="56">
        <v>4</v>
      </c>
      <c r="J8" s="56">
        <v>4</v>
      </c>
      <c r="K8" s="56">
        <v>5</v>
      </c>
      <c r="L8" s="56">
        <v>4</v>
      </c>
      <c r="M8" s="56">
        <v>5</v>
      </c>
      <c r="N8" s="56">
        <v>3</v>
      </c>
      <c r="O8" s="56">
        <v>4</v>
      </c>
      <c r="P8" s="56">
        <v>3</v>
      </c>
      <c r="Q8" s="56">
        <v>4</v>
      </c>
      <c r="R8" s="56">
        <v>3</v>
      </c>
      <c r="S8" s="56">
        <v>4</v>
      </c>
      <c r="T8" s="56">
        <v>3</v>
      </c>
      <c r="U8" s="56">
        <v>4</v>
      </c>
      <c r="V8" s="116">
        <f>(D8+F8+H8+J8+L8+N8+P8+R8+T8)/9</f>
        <v>3.2222222222222223</v>
      </c>
      <c r="W8" s="116">
        <f>(E8+G8+I8+K8+M8+O8+Q8+S8+U8)/9</f>
        <v>4.2222222222222223</v>
      </c>
    </row>
    <row r="9" spans="2:23" ht="16" thickBot="1">
      <c r="B9" s="15">
        <v>2</v>
      </c>
      <c r="C9" s="158" t="str">
        <f>'Список группы'!C5</f>
        <v>Башилова Наталья</v>
      </c>
      <c r="D9" s="56">
        <v>2</v>
      </c>
      <c r="E9" s="56">
        <v>3</v>
      </c>
      <c r="F9" s="56">
        <v>2</v>
      </c>
      <c r="G9" s="56">
        <v>3</v>
      </c>
      <c r="H9" s="56">
        <v>2</v>
      </c>
      <c r="I9" s="56">
        <v>3</v>
      </c>
      <c r="J9" s="56">
        <v>3</v>
      </c>
      <c r="K9" s="56">
        <v>4</v>
      </c>
      <c r="L9" s="56">
        <v>3</v>
      </c>
      <c r="M9" s="56">
        <v>4</v>
      </c>
      <c r="N9" s="56">
        <v>4</v>
      </c>
      <c r="O9" s="56">
        <v>5</v>
      </c>
      <c r="P9" s="56">
        <v>4</v>
      </c>
      <c r="Q9" s="56">
        <v>5</v>
      </c>
      <c r="R9" s="56">
        <v>3</v>
      </c>
      <c r="S9" s="56">
        <v>4</v>
      </c>
      <c r="T9" s="56">
        <v>3</v>
      </c>
      <c r="U9" s="56">
        <v>4</v>
      </c>
      <c r="V9" s="116">
        <f t="shared" ref="V9:V32" si="0">(D9+F9+H9+J9+L9+N9+P9+R9+T9)/9</f>
        <v>2.8888888888888888</v>
      </c>
      <c r="W9" s="116">
        <f t="shared" ref="W9:W32" si="1">(E9+G9+I9+K9+M9+O9+Q9+S9+U9)/9</f>
        <v>3.8888888888888888</v>
      </c>
    </row>
    <row r="10" spans="2:23" ht="15.75" customHeight="1" thickBot="1">
      <c r="B10" s="15">
        <v>3</v>
      </c>
      <c r="C10" s="158" t="str">
        <f>'Список группы'!C6</f>
        <v>Бирюкова Екатерина</v>
      </c>
      <c r="D10" s="56">
        <v>5</v>
      </c>
      <c r="E10" s="56">
        <v>5</v>
      </c>
      <c r="F10" s="56">
        <v>5</v>
      </c>
      <c r="G10" s="56">
        <v>5</v>
      </c>
      <c r="H10" s="56">
        <v>5</v>
      </c>
      <c r="I10" s="56">
        <v>5</v>
      </c>
      <c r="J10" s="56">
        <v>5</v>
      </c>
      <c r="K10" s="56">
        <v>5</v>
      </c>
      <c r="L10" s="56">
        <v>5</v>
      </c>
      <c r="M10" s="56">
        <v>5</v>
      </c>
      <c r="N10" s="56">
        <v>5</v>
      </c>
      <c r="O10" s="56">
        <v>5</v>
      </c>
      <c r="P10" s="56">
        <v>5</v>
      </c>
      <c r="Q10" s="56">
        <v>5</v>
      </c>
      <c r="R10" s="56">
        <v>5</v>
      </c>
      <c r="S10" s="56">
        <v>5</v>
      </c>
      <c r="T10" s="56">
        <v>5</v>
      </c>
      <c r="U10" s="56">
        <v>5</v>
      </c>
      <c r="V10" s="116">
        <f t="shared" si="0"/>
        <v>5</v>
      </c>
      <c r="W10" s="116">
        <f t="shared" si="1"/>
        <v>5</v>
      </c>
    </row>
    <row r="11" spans="2:23" ht="16" thickBot="1">
      <c r="B11" s="15">
        <v>4</v>
      </c>
      <c r="C11" s="158" t="str">
        <f>'Список группы'!C7</f>
        <v>Власов Дмитрий</v>
      </c>
      <c r="D11" s="56">
        <v>3</v>
      </c>
      <c r="E11" s="56">
        <v>2</v>
      </c>
      <c r="F11" s="56">
        <v>4</v>
      </c>
      <c r="G11" s="56">
        <v>3</v>
      </c>
      <c r="H11" s="56">
        <v>5</v>
      </c>
      <c r="I11" s="56">
        <v>3</v>
      </c>
      <c r="J11" s="56">
        <v>4</v>
      </c>
      <c r="K11" s="56">
        <v>3</v>
      </c>
      <c r="L11" s="56">
        <v>4</v>
      </c>
      <c r="M11" s="56">
        <v>2</v>
      </c>
      <c r="N11" s="56">
        <v>3</v>
      </c>
      <c r="O11" s="56">
        <v>2</v>
      </c>
      <c r="P11" s="56">
        <v>3</v>
      </c>
      <c r="Q11" s="56">
        <v>3</v>
      </c>
      <c r="R11" s="56">
        <v>4</v>
      </c>
      <c r="S11" s="56">
        <v>3</v>
      </c>
      <c r="T11" s="56">
        <v>4</v>
      </c>
      <c r="U11" s="56">
        <v>3</v>
      </c>
      <c r="V11" s="116">
        <f t="shared" si="0"/>
        <v>3.7777777777777777</v>
      </c>
      <c r="W11" s="116">
        <f t="shared" si="1"/>
        <v>2.6666666666666665</v>
      </c>
    </row>
    <row r="12" spans="2:23" ht="16" thickBot="1">
      <c r="B12" s="15">
        <v>5</v>
      </c>
      <c r="C12" s="158" t="str">
        <f>'Список группы'!C8</f>
        <v>Гущина Софья</v>
      </c>
      <c r="D12" s="56">
        <v>3</v>
      </c>
      <c r="E12" s="56">
        <v>4</v>
      </c>
      <c r="F12" s="56">
        <v>3</v>
      </c>
      <c r="G12" s="56">
        <v>4</v>
      </c>
      <c r="H12" s="56">
        <v>3</v>
      </c>
      <c r="I12" s="56">
        <v>4</v>
      </c>
      <c r="J12" s="56">
        <v>4</v>
      </c>
      <c r="K12" s="56">
        <v>5</v>
      </c>
      <c r="L12" s="56">
        <v>4</v>
      </c>
      <c r="M12" s="56">
        <v>5</v>
      </c>
      <c r="N12" s="56">
        <v>3</v>
      </c>
      <c r="O12" s="56">
        <v>4</v>
      </c>
      <c r="P12" s="56">
        <v>3</v>
      </c>
      <c r="Q12" s="56">
        <v>4</v>
      </c>
      <c r="R12" s="56">
        <v>3</v>
      </c>
      <c r="S12" s="56">
        <v>4</v>
      </c>
      <c r="T12" s="56">
        <v>3</v>
      </c>
      <c r="U12" s="56">
        <v>4</v>
      </c>
      <c r="V12" s="116">
        <f t="shared" si="0"/>
        <v>3.2222222222222223</v>
      </c>
      <c r="W12" s="116">
        <f t="shared" si="1"/>
        <v>4.2222222222222223</v>
      </c>
    </row>
    <row r="13" spans="2:23" ht="16" thickBot="1">
      <c r="B13" s="15">
        <v>6</v>
      </c>
      <c r="C13" s="158" t="str">
        <f>'Список группы'!C9</f>
        <v>Десятниченко Кирилл</v>
      </c>
      <c r="D13" s="56">
        <v>2</v>
      </c>
      <c r="E13" s="56">
        <v>3</v>
      </c>
      <c r="F13" s="56">
        <v>2</v>
      </c>
      <c r="G13" s="56">
        <v>3</v>
      </c>
      <c r="H13" s="56">
        <v>2</v>
      </c>
      <c r="I13" s="56">
        <v>3</v>
      </c>
      <c r="J13" s="56">
        <v>3</v>
      </c>
      <c r="K13" s="56">
        <v>4</v>
      </c>
      <c r="L13" s="56">
        <v>3</v>
      </c>
      <c r="M13" s="56">
        <v>4</v>
      </c>
      <c r="N13" s="56">
        <v>4</v>
      </c>
      <c r="O13" s="56">
        <v>5</v>
      </c>
      <c r="P13" s="56">
        <v>4</v>
      </c>
      <c r="Q13" s="56">
        <v>5</v>
      </c>
      <c r="R13" s="56">
        <v>3</v>
      </c>
      <c r="S13" s="56">
        <v>4</v>
      </c>
      <c r="T13" s="56">
        <v>3</v>
      </c>
      <c r="U13" s="56">
        <v>4</v>
      </c>
      <c r="V13" s="116">
        <f t="shared" si="0"/>
        <v>2.8888888888888888</v>
      </c>
      <c r="W13" s="116">
        <f t="shared" si="1"/>
        <v>3.8888888888888888</v>
      </c>
    </row>
    <row r="14" spans="2:23" ht="16" thickBot="1">
      <c r="B14" s="15">
        <v>7</v>
      </c>
      <c r="C14" s="158" t="str">
        <f>'Список группы'!C10</f>
        <v>Йолсал Дениз</v>
      </c>
      <c r="D14" s="56">
        <v>5</v>
      </c>
      <c r="E14" s="56">
        <v>5</v>
      </c>
      <c r="F14" s="56">
        <v>5</v>
      </c>
      <c r="G14" s="56">
        <v>5</v>
      </c>
      <c r="H14" s="56">
        <v>5</v>
      </c>
      <c r="I14" s="56">
        <v>5</v>
      </c>
      <c r="J14" s="56">
        <v>5</v>
      </c>
      <c r="K14" s="56">
        <v>5</v>
      </c>
      <c r="L14" s="56">
        <v>5</v>
      </c>
      <c r="M14" s="56">
        <v>5</v>
      </c>
      <c r="N14" s="56">
        <v>5</v>
      </c>
      <c r="O14" s="56">
        <v>5</v>
      </c>
      <c r="P14" s="56">
        <v>5</v>
      </c>
      <c r="Q14" s="56">
        <v>5</v>
      </c>
      <c r="R14" s="56">
        <v>5</v>
      </c>
      <c r="S14" s="56">
        <v>5</v>
      </c>
      <c r="T14" s="56">
        <v>5</v>
      </c>
      <c r="U14" s="56">
        <v>5</v>
      </c>
      <c r="V14" s="116">
        <f t="shared" si="0"/>
        <v>5</v>
      </c>
      <c r="W14" s="116">
        <f t="shared" si="1"/>
        <v>5</v>
      </c>
    </row>
    <row r="15" spans="2:23" ht="16" thickBot="1">
      <c r="B15" s="15">
        <v>8</v>
      </c>
      <c r="C15" s="158" t="str">
        <f>'Список группы'!C11</f>
        <v>Кирилина Виктория</v>
      </c>
      <c r="D15" s="56">
        <v>3</v>
      </c>
      <c r="E15" s="56">
        <v>2</v>
      </c>
      <c r="F15" s="56">
        <v>4</v>
      </c>
      <c r="G15" s="56">
        <v>3</v>
      </c>
      <c r="H15" s="56">
        <v>5</v>
      </c>
      <c r="I15" s="56">
        <v>3</v>
      </c>
      <c r="J15" s="56">
        <v>4</v>
      </c>
      <c r="K15" s="56">
        <v>3</v>
      </c>
      <c r="L15" s="56">
        <v>4</v>
      </c>
      <c r="M15" s="56">
        <v>2</v>
      </c>
      <c r="N15" s="56">
        <v>3</v>
      </c>
      <c r="O15" s="56">
        <v>2</v>
      </c>
      <c r="P15" s="56">
        <v>3</v>
      </c>
      <c r="Q15" s="56">
        <v>3</v>
      </c>
      <c r="R15" s="56">
        <v>4</v>
      </c>
      <c r="S15" s="56">
        <v>3</v>
      </c>
      <c r="T15" s="56">
        <v>4</v>
      </c>
      <c r="U15" s="56">
        <v>3</v>
      </c>
      <c r="V15" s="116">
        <f t="shared" si="0"/>
        <v>3.7777777777777777</v>
      </c>
      <c r="W15" s="116">
        <f t="shared" si="1"/>
        <v>2.6666666666666665</v>
      </c>
    </row>
    <row r="16" spans="2:23" ht="16" thickBot="1">
      <c r="B16" s="15">
        <v>9</v>
      </c>
      <c r="C16" s="158" t="str">
        <f>'Список группы'!C12</f>
        <v>Князева Алиса</v>
      </c>
      <c r="D16" s="56">
        <v>3</v>
      </c>
      <c r="E16" s="56">
        <v>4</v>
      </c>
      <c r="F16" s="56">
        <v>3</v>
      </c>
      <c r="G16" s="56">
        <v>4</v>
      </c>
      <c r="H16" s="56">
        <v>3</v>
      </c>
      <c r="I16" s="56">
        <v>4</v>
      </c>
      <c r="J16" s="56">
        <v>4</v>
      </c>
      <c r="K16" s="56">
        <v>5</v>
      </c>
      <c r="L16" s="56">
        <v>4</v>
      </c>
      <c r="M16" s="56">
        <v>5</v>
      </c>
      <c r="N16" s="56">
        <v>3</v>
      </c>
      <c r="O16" s="56">
        <v>4</v>
      </c>
      <c r="P16" s="56">
        <v>3</v>
      </c>
      <c r="Q16" s="56">
        <v>4</v>
      </c>
      <c r="R16" s="56">
        <v>3</v>
      </c>
      <c r="S16" s="56">
        <v>4</v>
      </c>
      <c r="T16" s="56">
        <v>3</v>
      </c>
      <c r="U16" s="56">
        <v>4</v>
      </c>
      <c r="V16" s="116">
        <f t="shared" si="0"/>
        <v>3.2222222222222223</v>
      </c>
      <c r="W16" s="116">
        <f t="shared" si="1"/>
        <v>4.2222222222222223</v>
      </c>
    </row>
    <row r="17" spans="2:23" ht="16" thickBot="1">
      <c r="B17" s="15">
        <v>10</v>
      </c>
      <c r="C17" s="158" t="str">
        <f>'Список группы'!C13</f>
        <v>Максимова Анна</v>
      </c>
      <c r="D17" s="56">
        <v>2</v>
      </c>
      <c r="E17" s="56">
        <v>3</v>
      </c>
      <c r="F17" s="56">
        <v>2</v>
      </c>
      <c r="G17" s="56">
        <v>3</v>
      </c>
      <c r="H17" s="56">
        <v>2</v>
      </c>
      <c r="I17" s="56">
        <v>3</v>
      </c>
      <c r="J17" s="56">
        <v>3</v>
      </c>
      <c r="K17" s="56">
        <v>4</v>
      </c>
      <c r="L17" s="56">
        <v>3</v>
      </c>
      <c r="M17" s="56">
        <v>4</v>
      </c>
      <c r="N17" s="56">
        <v>4</v>
      </c>
      <c r="O17" s="56">
        <v>5</v>
      </c>
      <c r="P17" s="56">
        <v>4</v>
      </c>
      <c r="Q17" s="56">
        <v>5</v>
      </c>
      <c r="R17" s="56">
        <v>3</v>
      </c>
      <c r="S17" s="56">
        <v>4</v>
      </c>
      <c r="T17" s="56">
        <v>3</v>
      </c>
      <c r="U17" s="56">
        <v>4</v>
      </c>
      <c r="V17" s="116">
        <f t="shared" si="0"/>
        <v>2.8888888888888888</v>
      </c>
      <c r="W17" s="116">
        <f t="shared" si="1"/>
        <v>3.8888888888888888</v>
      </c>
    </row>
    <row r="18" spans="2:23" ht="16" thickBot="1">
      <c r="B18" s="15">
        <v>11</v>
      </c>
      <c r="C18" s="158" t="str">
        <f>'Список группы'!C14</f>
        <v>Меньшов Алексей</v>
      </c>
      <c r="D18" s="56">
        <v>5</v>
      </c>
      <c r="E18" s="56">
        <v>5</v>
      </c>
      <c r="F18" s="56">
        <v>5</v>
      </c>
      <c r="G18" s="56">
        <v>5</v>
      </c>
      <c r="H18" s="56">
        <v>5</v>
      </c>
      <c r="I18" s="56">
        <v>5</v>
      </c>
      <c r="J18" s="56">
        <v>5</v>
      </c>
      <c r="K18" s="56">
        <v>5</v>
      </c>
      <c r="L18" s="56">
        <v>5</v>
      </c>
      <c r="M18" s="56">
        <v>5</v>
      </c>
      <c r="N18" s="56">
        <v>5</v>
      </c>
      <c r="O18" s="56">
        <v>5</v>
      </c>
      <c r="P18" s="56">
        <v>5</v>
      </c>
      <c r="Q18" s="56">
        <v>5</v>
      </c>
      <c r="R18" s="56">
        <v>5</v>
      </c>
      <c r="S18" s="56">
        <v>5</v>
      </c>
      <c r="T18" s="56">
        <v>5</v>
      </c>
      <c r="U18" s="56">
        <v>5</v>
      </c>
      <c r="V18" s="116">
        <f t="shared" si="0"/>
        <v>5</v>
      </c>
      <c r="W18" s="116">
        <f t="shared" si="1"/>
        <v>5</v>
      </c>
    </row>
    <row r="19" spans="2:23" ht="16" thickBot="1">
      <c r="B19" s="15">
        <v>12</v>
      </c>
      <c r="C19" s="158" t="str">
        <f>'Список группы'!C15</f>
        <v>Муравлев Даниил</v>
      </c>
      <c r="D19" s="56">
        <v>3</v>
      </c>
      <c r="E19" s="56">
        <v>2</v>
      </c>
      <c r="F19" s="56">
        <v>4</v>
      </c>
      <c r="G19" s="56">
        <v>3</v>
      </c>
      <c r="H19" s="56">
        <v>5</v>
      </c>
      <c r="I19" s="56">
        <v>3</v>
      </c>
      <c r="J19" s="56">
        <v>4</v>
      </c>
      <c r="K19" s="56">
        <v>3</v>
      </c>
      <c r="L19" s="56">
        <v>4</v>
      </c>
      <c r="M19" s="56">
        <v>2</v>
      </c>
      <c r="N19" s="56">
        <v>3</v>
      </c>
      <c r="O19" s="56">
        <v>2</v>
      </c>
      <c r="P19" s="56">
        <v>3</v>
      </c>
      <c r="Q19" s="56">
        <v>3</v>
      </c>
      <c r="R19" s="56">
        <v>4</v>
      </c>
      <c r="S19" s="56">
        <v>3</v>
      </c>
      <c r="T19" s="56">
        <v>4</v>
      </c>
      <c r="U19" s="56">
        <v>3</v>
      </c>
      <c r="V19" s="116">
        <f t="shared" si="0"/>
        <v>3.7777777777777777</v>
      </c>
      <c r="W19" s="116">
        <f t="shared" si="1"/>
        <v>2.6666666666666665</v>
      </c>
    </row>
    <row r="20" spans="2:23" ht="16" thickBot="1">
      <c r="B20" s="15">
        <v>13</v>
      </c>
      <c r="C20" s="158" t="str">
        <f>'Список группы'!C16</f>
        <v xml:space="preserve">Панов Тимофей </v>
      </c>
      <c r="D20" s="56">
        <v>3</v>
      </c>
      <c r="E20" s="56">
        <v>4</v>
      </c>
      <c r="F20" s="56">
        <v>3</v>
      </c>
      <c r="G20" s="56">
        <v>4</v>
      </c>
      <c r="H20" s="56">
        <v>3</v>
      </c>
      <c r="I20" s="56">
        <v>4</v>
      </c>
      <c r="J20" s="56">
        <v>4</v>
      </c>
      <c r="K20" s="56">
        <v>5</v>
      </c>
      <c r="L20" s="56">
        <v>4</v>
      </c>
      <c r="M20" s="56">
        <v>5</v>
      </c>
      <c r="N20" s="56">
        <v>3</v>
      </c>
      <c r="O20" s="56">
        <v>4</v>
      </c>
      <c r="P20" s="56">
        <v>3</v>
      </c>
      <c r="Q20" s="56">
        <v>4</v>
      </c>
      <c r="R20" s="56">
        <v>3</v>
      </c>
      <c r="S20" s="56">
        <v>4</v>
      </c>
      <c r="T20" s="56">
        <v>3</v>
      </c>
      <c r="U20" s="56">
        <v>4</v>
      </c>
      <c r="V20" s="116">
        <f t="shared" si="0"/>
        <v>3.2222222222222223</v>
      </c>
      <c r="W20" s="116">
        <f t="shared" si="1"/>
        <v>4.2222222222222223</v>
      </c>
    </row>
    <row r="21" spans="2:23" ht="16" thickBot="1">
      <c r="B21" s="15">
        <v>14</v>
      </c>
      <c r="C21" s="158" t="str">
        <f>'Список группы'!C17</f>
        <v xml:space="preserve">Саркисов Илья </v>
      </c>
      <c r="D21" s="56">
        <v>2</v>
      </c>
      <c r="E21" s="56">
        <v>3</v>
      </c>
      <c r="F21" s="56">
        <v>2</v>
      </c>
      <c r="G21" s="56">
        <v>3</v>
      </c>
      <c r="H21" s="56">
        <v>2</v>
      </c>
      <c r="I21" s="56">
        <v>3</v>
      </c>
      <c r="J21" s="56">
        <v>3</v>
      </c>
      <c r="K21" s="56">
        <v>4</v>
      </c>
      <c r="L21" s="56">
        <v>3</v>
      </c>
      <c r="M21" s="56">
        <v>4</v>
      </c>
      <c r="N21" s="56">
        <v>4</v>
      </c>
      <c r="O21" s="56">
        <v>5</v>
      </c>
      <c r="P21" s="56">
        <v>4</v>
      </c>
      <c r="Q21" s="56">
        <v>5</v>
      </c>
      <c r="R21" s="56">
        <v>3</v>
      </c>
      <c r="S21" s="56">
        <v>4</v>
      </c>
      <c r="T21" s="56">
        <v>3</v>
      </c>
      <c r="U21" s="56">
        <v>4</v>
      </c>
      <c r="V21" s="116">
        <f t="shared" si="0"/>
        <v>2.8888888888888888</v>
      </c>
      <c r="W21" s="116">
        <f t="shared" si="1"/>
        <v>3.8888888888888888</v>
      </c>
    </row>
    <row r="22" spans="2:23" ht="16" thickBot="1">
      <c r="B22" s="15">
        <v>15</v>
      </c>
      <c r="C22" s="158" t="str">
        <f>'Список группы'!C18</f>
        <v xml:space="preserve">Свирская Анастасия </v>
      </c>
      <c r="D22" s="56">
        <v>5</v>
      </c>
      <c r="E22" s="56">
        <v>5</v>
      </c>
      <c r="F22" s="56">
        <v>5</v>
      </c>
      <c r="G22" s="56">
        <v>5</v>
      </c>
      <c r="H22" s="56">
        <v>5</v>
      </c>
      <c r="I22" s="56">
        <v>5</v>
      </c>
      <c r="J22" s="56">
        <v>5</v>
      </c>
      <c r="K22" s="56">
        <v>5</v>
      </c>
      <c r="L22" s="56">
        <v>5</v>
      </c>
      <c r="M22" s="56">
        <v>5</v>
      </c>
      <c r="N22" s="56">
        <v>5</v>
      </c>
      <c r="O22" s="56">
        <v>5</v>
      </c>
      <c r="P22" s="56">
        <v>5</v>
      </c>
      <c r="Q22" s="56">
        <v>5</v>
      </c>
      <c r="R22" s="56">
        <v>5</v>
      </c>
      <c r="S22" s="56">
        <v>5</v>
      </c>
      <c r="T22" s="56">
        <v>5</v>
      </c>
      <c r="U22" s="56">
        <v>5</v>
      </c>
      <c r="V22" s="116">
        <f t="shared" si="0"/>
        <v>5</v>
      </c>
      <c r="W22" s="116">
        <f t="shared" si="1"/>
        <v>5</v>
      </c>
    </row>
    <row r="23" spans="2:23" ht="16" thickBot="1">
      <c r="B23" s="15">
        <v>16</v>
      </c>
      <c r="C23" s="158" t="str">
        <f>'Список группы'!C19</f>
        <v>Семенина Елизавета</v>
      </c>
      <c r="D23" s="56">
        <v>3</v>
      </c>
      <c r="E23" s="56">
        <v>2</v>
      </c>
      <c r="F23" s="56">
        <v>4</v>
      </c>
      <c r="G23" s="56">
        <v>3</v>
      </c>
      <c r="H23" s="56">
        <v>5</v>
      </c>
      <c r="I23" s="56">
        <v>3</v>
      </c>
      <c r="J23" s="56">
        <v>4</v>
      </c>
      <c r="K23" s="56">
        <v>3</v>
      </c>
      <c r="L23" s="56">
        <v>4</v>
      </c>
      <c r="M23" s="56">
        <v>2</v>
      </c>
      <c r="N23" s="56">
        <v>3</v>
      </c>
      <c r="O23" s="56">
        <v>2</v>
      </c>
      <c r="P23" s="56">
        <v>3</v>
      </c>
      <c r="Q23" s="56">
        <v>3</v>
      </c>
      <c r="R23" s="56">
        <v>4</v>
      </c>
      <c r="S23" s="56">
        <v>3</v>
      </c>
      <c r="T23" s="56">
        <v>4</v>
      </c>
      <c r="U23" s="56">
        <v>3</v>
      </c>
      <c r="V23" s="116">
        <f t="shared" si="0"/>
        <v>3.7777777777777777</v>
      </c>
      <c r="W23" s="116">
        <f t="shared" si="1"/>
        <v>2.6666666666666665</v>
      </c>
    </row>
    <row r="24" spans="2:23" ht="16" thickBot="1">
      <c r="B24" s="15">
        <v>17</v>
      </c>
      <c r="C24" s="158" t="str">
        <f>'Список группы'!C20</f>
        <v>Сергеев Алексей</v>
      </c>
      <c r="D24" s="56">
        <v>3</v>
      </c>
      <c r="E24" s="56">
        <v>4</v>
      </c>
      <c r="F24" s="56">
        <v>3</v>
      </c>
      <c r="G24" s="56">
        <v>4</v>
      </c>
      <c r="H24" s="56">
        <v>3</v>
      </c>
      <c r="I24" s="56">
        <v>4</v>
      </c>
      <c r="J24" s="56">
        <v>4</v>
      </c>
      <c r="K24" s="56">
        <v>5</v>
      </c>
      <c r="L24" s="56">
        <v>4</v>
      </c>
      <c r="M24" s="56">
        <v>5</v>
      </c>
      <c r="N24" s="56">
        <v>3</v>
      </c>
      <c r="O24" s="56">
        <v>4</v>
      </c>
      <c r="P24" s="56">
        <v>3</v>
      </c>
      <c r="Q24" s="56">
        <v>4</v>
      </c>
      <c r="R24" s="56">
        <v>3</v>
      </c>
      <c r="S24" s="56">
        <v>4</v>
      </c>
      <c r="T24" s="56">
        <v>3</v>
      </c>
      <c r="U24" s="56">
        <v>4</v>
      </c>
      <c r="V24" s="116">
        <f t="shared" si="0"/>
        <v>3.2222222222222223</v>
      </c>
      <c r="W24" s="116">
        <f t="shared" si="1"/>
        <v>4.2222222222222223</v>
      </c>
    </row>
    <row r="25" spans="2:23" ht="16" thickBot="1">
      <c r="B25" s="15">
        <v>18</v>
      </c>
      <c r="C25" s="158" t="str">
        <f>'Список группы'!C21</f>
        <v>Солопов Максим</v>
      </c>
      <c r="D25" s="56">
        <v>2</v>
      </c>
      <c r="E25" s="56">
        <v>3</v>
      </c>
      <c r="F25" s="56">
        <v>2</v>
      </c>
      <c r="G25" s="56">
        <v>3</v>
      </c>
      <c r="H25" s="56">
        <v>2</v>
      </c>
      <c r="I25" s="56">
        <v>3</v>
      </c>
      <c r="J25" s="56">
        <v>3</v>
      </c>
      <c r="K25" s="56">
        <v>4</v>
      </c>
      <c r="L25" s="56">
        <v>3</v>
      </c>
      <c r="M25" s="56">
        <v>4</v>
      </c>
      <c r="N25" s="56">
        <v>4</v>
      </c>
      <c r="O25" s="56">
        <v>5</v>
      </c>
      <c r="P25" s="56">
        <v>4</v>
      </c>
      <c r="Q25" s="56">
        <v>5</v>
      </c>
      <c r="R25" s="56">
        <v>3</v>
      </c>
      <c r="S25" s="56">
        <v>4</v>
      </c>
      <c r="T25" s="56">
        <v>3</v>
      </c>
      <c r="U25" s="56">
        <v>4</v>
      </c>
      <c r="V25" s="116">
        <f t="shared" si="0"/>
        <v>2.8888888888888888</v>
      </c>
      <c r="W25" s="116">
        <f t="shared" si="1"/>
        <v>3.8888888888888888</v>
      </c>
    </row>
    <row r="26" spans="2:23" ht="16" thickBot="1">
      <c r="B26" s="15">
        <v>19</v>
      </c>
      <c r="C26" s="158" t="str">
        <f>'Список группы'!C22</f>
        <v xml:space="preserve">Стригунов Александр </v>
      </c>
      <c r="D26" s="56">
        <v>5</v>
      </c>
      <c r="E26" s="56">
        <v>5</v>
      </c>
      <c r="F26" s="56">
        <v>5</v>
      </c>
      <c r="G26" s="56">
        <v>5</v>
      </c>
      <c r="H26" s="56">
        <v>5</v>
      </c>
      <c r="I26" s="56">
        <v>5</v>
      </c>
      <c r="J26" s="56">
        <v>5</v>
      </c>
      <c r="K26" s="56">
        <v>5</v>
      </c>
      <c r="L26" s="56">
        <v>5</v>
      </c>
      <c r="M26" s="56">
        <v>5</v>
      </c>
      <c r="N26" s="56">
        <v>5</v>
      </c>
      <c r="O26" s="56">
        <v>5</v>
      </c>
      <c r="P26" s="56">
        <v>5</v>
      </c>
      <c r="Q26" s="56">
        <v>5</v>
      </c>
      <c r="R26" s="56">
        <v>5</v>
      </c>
      <c r="S26" s="56">
        <v>5</v>
      </c>
      <c r="T26" s="56">
        <v>5</v>
      </c>
      <c r="U26" s="56">
        <v>5</v>
      </c>
      <c r="V26" s="116">
        <f t="shared" si="0"/>
        <v>5</v>
      </c>
      <c r="W26" s="116">
        <f t="shared" si="1"/>
        <v>5</v>
      </c>
    </row>
    <row r="27" spans="2:23" ht="16" thickBot="1">
      <c r="B27" s="15">
        <v>20</v>
      </c>
      <c r="C27" s="158" t="str">
        <f>'Список группы'!C23</f>
        <v>Тихонов Данил</v>
      </c>
      <c r="D27" s="56">
        <v>3</v>
      </c>
      <c r="E27" s="56">
        <v>2</v>
      </c>
      <c r="F27" s="56">
        <v>4</v>
      </c>
      <c r="G27" s="56">
        <v>3</v>
      </c>
      <c r="H27" s="56">
        <v>5</v>
      </c>
      <c r="I27" s="56">
        <v>3</v>
      </c>
      <c r="J27" s="56">
        <v>4</v>
      </c>
      <c r="K27" s="56">
        <v>3</v>
      </c>
      <c r="L27" s="56">
        <v>4</v>
      </c>
      <c r="M27" s="56">
        <v>2</v>
      </c>
      <c r="N27" s="56">
        <v>3</v>
      </c>
      <c r="O27" s="56">
        <v>2</v>
      </c>
      <c r="P27" s="56">
        <v>3</v>
      </c>
      <c r="Q27" s="56">
        <v>3</v>
      </c>
      <c r="R27" s="56">
        <v>4</v>
      </c>
      <c r="S27" s="56">
        <v>3</v>
      </c>
      <c r="T27" s="56">
        <v>4</v>
      </c>
      <c r="U27" s="56">
        <v>3</v>
      </c>
      <c r="V27" s="116">
        <f t="shared" si="0"/>
        <v>3.7777777777777777</v>
      </c>
      <c r="W27" s="116">
        <f t="shared" si="1"/>
        <v>2.6666666666666665</v>
      </c>
    </row>
    <row r="28" spans="2:23" ht="16" thickBot="1">
      <c r="B28" s="15">
        <v>21</v>
      </c>
      <c r="C28" s="158" t="str">
        <f>'Список группы'!C24</f>
        <v>Федоров Данила</v>
      </c>
      <c r="D28" s="56">
        <v>3</v>
      </c>
      <c r="E28" s="56">
        <v>4</v>
      </c>
      <c r="F28" s="56">
        <v>3</v>
      </c>
      <c r="G28" s="56">
        <v>4</v>
      </c>
      <c r="H28" s="56">
        <v>3</v>
      </c>
      <c r="I28" s="56">
        <v>4</v>
      </c>
      <c r="J28" s="56">
        <v>4</v>
      </c>
      <c r="K28" s="56">
        <v>5</v>
      </c>
      <c r="L28" s="56">
        <v>4</v>
      </c>
      <c r="M28" s="56">
        <v>5</v>
      </c>
      <c r="N28" s="56">
        <v>3</v>
      </c>
      <c r="O28" s="56">
        <v>4</v>
      </c>
      <c r="P28" s="56">
        <v>3</v>
      </c>
      <c r="Q28" s="56">
        <v>4</v>
      </c>
      <c r="R28" s="56">
        <v>3</v>
      </c>
      <c r="S28" s="56">
        <v>4</v>
      </c>
      <c r="T28" s="56">
        <v>3</v>
      </c>
      <c r="U28" s="56">
        <v>4</v>
      </c>
      <c r="V28" s="116">
        <f t="shared" si="0"/>
        <v>3.2222222222222223</v>
      </c>
      <c r="W28" s="116">
        <f t="shared" si="1"/>
        <v>4.2222222222222223</v>
      </c>
    </row>
    <row r="29" spans="2:23" ht="16" thickBot="1">
      <c r="B29" s="15">
        <v>22</v>
      </c>
      <c r="C29" s="158" t="str">
        <f>'Список группы'!C25</f>
        <v>Чалдина Дарья</v>
      </c>
      <c r="D29" s="56">
        <v>2</v>
      </c>
      <c r="E29" s="56">
        <v>3</v>
      </c>
      <c r="F29" s="56">
        <v>2</v>
      </c>
      <c r="G29" s="56">
        <v>3</v>
      </c>
      <c r="H29" s="56">
        <v>2</v>
      </c>
      <c r="I29" s="56">
        <v>3</v>
      </c>
      <c r="J29" s="56">
        <v>3</v>
      </c>
      <c r="K29" s="56">
        <v>4</v>
      </c>
      <c r="L29" s="56">
        <v>3</v>
      </c>
      <c r="M29" s="56">
        <v>4</v>
      </c>
      <c r="N29" s="56">
        <v>4</v>
      </c>
      <c r="O29" s="56">
        <v>5</v>
      </c>
      <c r="P29" s="56">
        <v>4</v>
      </c>
      <c r="Q29" s="56">
        <v>5</v>
      </c>
      <c r="R29" s="56">
        <v>3</v>
      </c>
      <c r="S29" s="56">
        <v>4</v>
      </c>
      <c r="T29" s="56">
        <v>3</v>
      </c>
      <c r="U29" s="56">
        <v>4</v>
      </c>
      <c r="V29" s="116">
        <f t="shared" si="0"/>
        <v>2.8888888888888888</v>
      </c>
      <c r="W29" s="116">
        <f t="shared" si="1"/>
        <v>3.8888888888888888</v>
      </c>
    </row>
    <row r="30" spans="2:23" ht="16" thickBot="1">
      <c r="B30" s="15">
        <v>23</v>
      </c>
      <c r="C30" s="158" t="str">
        <f>'Список группы'!C26</f>
        <v xml:space="preserve">Черногоров Аркадий </v>
      </c>
      <c r="D30" s="56">
        <v>5</v>
      </c>
      <c r="E30" s="56">
        <v>5</v>
      </c>
      <c r="F30" s="56">
        <v>5</v>
      </c>
      <c r="G30" s="56">
        <v>5</v>
      </c>
      <c r="H30" s="56">
        <v>5</v>
      </c>
      <c r="I30" s="56">
        <v>5</v>
      </c>
      <c r="J30" s="56">
        <v>5</v>
      </c>
      <c r="K30" s="56">
        <v>5</v>
      </c>
      <c r="L30" s="56">
        <v>5</v>
      </c>
      <c r="M30" s="56">
        <v>5</v>
      </c>
      <c r="N30" s="56">
        <v>5</v>
      </c>
      <c r="O30" s="56">
        <v>5</v>
      </c>
      <c r="P30" s="56">
        <v>5</v>
      </c>
      <c r="Q30" s="56">
        <v>5</v>
      </c>
      <c r="R30" s="56">
        <v>5</v>
      </c>
      <c r="S30" s="56">
        <v>5</v>
      </c>
      <c r="T30" s="56">
        <v>5</v>
      </c>
      <c r="U30" s="56">
        <v>5</v>
      </c>
      <c r="V30" s="116">
        <f t="shared" si="0"/>
        <v>5</v>
      </c>
      <c r="W30" s="116">
        <f t="shared" si="1"/>
        <v>5</v>
      </c>
    </row>
    <row r="31" spans="2:23" ht="16" thickBot="1">
      <c r="B31" s="15">
        <v>24</v>
      </c>
      <c r="C31" s="158" t="str">
        <f>'Список группы'!C27</f>
        <v xml:space="preserve">Шагабудинов Владислав </v>
      </c>
      <c r="D31" s="56">
        <v>3</v>
      </c>
      <c r="E31" s="56">
        <v>2</v>
      </c>
      <c r="F31" s="56">
        <v>4</v>
      </c>
      <c r="G31" s="56">
        <v>3</v>
      </c>
      <c r="H31" s="56">
        <v>5</v>
      </c>
      <c r="I31" s="56">
        <v>3</v>
      </c>
      <c r="J31" s="56">
        <v>4</v>
      </c>
      <c r="K31" s="56">
        <v>3</v>
      </c>
      <c r="L31" s="56">
        <v>4</v>
      </c>
      <c r="M31" s="56">
        <v>2</v>
      </c>
      <c r="N31" s="56">
        <v>3</v>
      </c>
      <c r="O31" s="56">
        <v>2</v>
      </c>
      <c r="P31" s="56">
        <v>3</v>
      </c>
      <c r="Q31" s="56">
        <v>3</v>
      </c>
      <c r="R31" s="56">
        <v>4</v>
      </c>
      <c r="S31" s="56">
        <v>3</v>
      </c>
      <c r="T31" s="56">
        <v>4</v>
      </c>
      <c r="U31" s="56">
        <v>3</v>
      </c>
      <c r="V31" s="116">
        <f t="shared" si="0"/>
        <v>3.7777777777777777</v>
      </c>
      <c r="W31" s="116">
        <f t="shared" si="1"/>
        <v>2.6666666666666665</v>
      </c>
    </row>
    <row r="32" spans="2:23" s="48" customFormat="1" ht="24.75" customHeight="1" thickBot="1">
      <c r="B32" s="13"/>
      <c r="C32" s="47" t="s">
        <v>16</v>
      </c>
      <c r="D32" s="114">
        <f>(D8+D9+D10+D11+D12+D13+D14+D15+D16+D17+D18+D19+D20+D21+D22+D23+D24+D25+D26+D27+D28+D29+D30+D31)/(COUNTA($C$8:$C$31)-COUNTIF($C$8:$C$31,"=0"))</f>
        <v>3.25</v>
      </c>
      <c r="E32" s="114">
        <f t="shared" ref="E32:U32" si="2">(E8+E9+E10+E11+E12+E13+E14+E15+E16+E17+E18+E19+E20+E21+E22+E23+E24+E25+E26+E27+E28+E29+E30+E31)/(COUNTA($C$8:$C$31)-COUNTIF($C$8:$C$31,"=0"))</f>
        <v>3.5</v>
      </c>
      <c r="F32" s="114">
        <f t="shared" si="2"/>
        <v>3.5</v>
      </c>
      <c r="G32" s="114">
        <f t="shared" si="2"/>
        <v>3.75</v>
      </c>
      <c r="H32" s="114">
        <f t="shared" si="2"/>
        <v>3.75</v>
      </c>
      <c r="I32" s="114">
        <f t="shared" si="2"/>
        <v>3.75</v>
      </c>
      <c r="J32" s="114">
        <f t="shared" si="2"/>
        <v>4</v>
      </c>
      <c r="K32" s="114">
        <f t="shared" si="2"/>
        <v>4.25</v>
      </c>
      <c r="L32" s="114">
        <f t="shared" si="2"/>
        <v>4</v>
      </c>
      <c r="M32" s="114">
        <f t="shared" si="2"/>
        <v>4</v>
      </c>
      <c r="N32" s="114">
        <f t="shared" si="2"/>
        <v>3.75</v>
      </c>
      <c r="O32" s="114">
        <f t="shared" si="2"/>
        <v>4</v>
      </c>
      <c r="P32" s="114">
        <f t="shared" si="2"/>
        <v>3.75</v>
      </c>
      <c r="Q32" s="114">
        <f t="shared" si="2"/>
        <v>4.25</v>
      </c>
      <c r="R32" s="114">
        <f t="shared" si="2"/>
        <v>3.75</v>
      </c>
      <c r="S32" s="114">
        <f t="shared" si="2"/>
        <v>4</v>
      </c>
      <c r="T32" s="114">
        <f t="shared" si="2"/>
        <v>3.75</v>
      </c>
      <c r="U32" s="114">
        <f t="shared" si="2"/>
        <v>4</v>
      </c>
      <c r="V32" s="115">
        <f t="shared" si="0"/>
        <v>3.7222222222222223</v>
      </c>
      <c r="W32" s="115">
        <f t="shared" si="1"/>
        <v>3.9444444444444446</v>
      </c>
    </row>
    <row r="36" spans="3:7">
      <c r="C36" s="69" t="s">
        <v>17</v>
      </c>
      <c r="D36" s="18"/>
      <c r="E36" s="18"/>
      <c r="F36" s="18"/>
      <c r="G36" s="18"/>
    </row>
    <row r="37" spans="3:7" ht="15">
      <c r="C37" s="70"/>
      <c r="D37" s="20" t="s">
        <v>18</v>
      </c>
      <c r="E37" s="20" t="s">
        <v>19</v>
      </c>
      <c r="F37" s="20" t="s">
        <v>20</v>
      </c>
      <c r="G37" s="20" t="s">
        <v>21</v>
      </c>
    </row>
    <row r="38" spans="3:7" ht="15.5">
      <c r="C38" s="71" t="s">
        <v>22</v>
      </c>
      <c r="D38" s="22">
        <f>COUNTA($C$8:$C$31)-COUNTIF($C$8:$C$31,"=0")</f>
        <v>24</v>
      </c>
      <c r="E38" s="22">
        <f>COUNTIF(V8:V31,"&gt;=3,8")</f>
        <v>6</v>
      </c>
      <c r="F38" s="22">
        <f>COUNTIFS(V8:V31,"&lt;3,7",V8:V31,"&gt;=2,3")</f>
        <v>12</v>
      </c>
      <c r="G38" s="22">
        <f>COUNTIFS(V8:V31,"&lt;2,2",V8:V31,"&gt;0")</f>
        <v>0</v>
      </c>
    </row>
    <row r="39" spans="3:7" ht="15.5">
      <c r="C39" s="71" t="s">
        <v>23</v>
      </c>
      <c r="D39" s="22">
        <v>100</v>
      </c>
      <c r="E39" s="23">
        <f>E38*D39/D38</f>
        <v>25</v>
      </c>
      <c r="F39" s="23">
        <f>F38*D39/D38</f>
        <v>50</v>
      </c>
      <c r="G39" s="23">
        <f>G38*D39/D38</f>
        <v>0</v>
      </c>
    </row>
    <row r="40" spans="3:7">
      <c r="C40" s="72"/>
      <c r="D40" s="18"/>
      <c r="E40" s="18"/>
      <c r="F40" s="18"/>
      <c r="G40" s="18"/>
    </row>
    <row r="41" spans="3:7">
      <c r="C41" s="72"/>
      <c r="D41" s="18"/>
      <c r="E41" s="18"/>
      <c r="F41" s="18"/>
      <c r="G41" s="18"/>
    </row>
    <row r="42" spans="3:7">
      <c r="C42" s="69" t="s">
        <v>24</v>
      </c>
      <c r="D42" s="18"/>
      <c r="E42" s="18"/>
      <c r="F42" s="18"/>
      <c r="G42" s="18"/>
    </row>
    <row r="43" spans="3:7" ht="15">
      <c r="C43" s="70"/>
      <c r="D43" s="25" t="s">
        <v>18</v>
      </c>
      <c r="E43" s="20" t="s">
        <v>19</v>
      </c>
      <c r="F43" s="20" t="s">
        <v>20</v>
      </c>
      <c r="G43" s="20" t="s">
        <v>21</v>
      </c>
    </row>
    <row r="44" spans="3:7" ht="15.5">
      <c r="C44" s="71" t="s">
        <v>22</v>
      </c>
      <c r="D44" s="22">
        <f>COUNTA($C$8:$C$31)-COUNTIF($C$8:$C$31,"=0")</f>
        <v>24</v>
      </c>
      <c r="E44" s="22">
        <f>COUNTIF(W8:W31,"&gt;=3,8")</f>
        <v>18</v>
      </c>
      <c r="F44" s="22">
        <f>COUNTIFS(W8:W31,"&lt;3,7",W8:W31,"&gt;=2,3")</f>
        <v>6</v>
      </c>
      <c r="G44" s="22">
        <f>COUNTIFS(W8:W31,"&lt;2,2",W8:W31,"&gt;0")</f>
        <v>0</v>
      </c>
    </row>
    <row r="45" spans="3:7" ht="15.5">
      <c r="C45" s="71" t="s">
        <v>23</v>
      </c>
      <c r="D45" s="22">
        <v>100</v>
      </c>
      <c r="E45" s="23">
        <f>E44*D45/D44</f>
        <v>75</v>
      </c>
      <c r="F45" s="23">
        <f>F44*D45/D44</f>
        <v>25</v>
      </c>
      <c r="G45" s="23">
        <f>G44*D45/D44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4">
    <mergeCell ref="N5:O6"/>
    <mergeCell ref="P5:Q6"/>
    <mergeCell ref="B1:W1"/>
    <mergeCell ref="B5:B7"/>
    <mergeCell ref="C5:C7"/>
    <mergeCell ref="D5:E6"/>
    <mergeCell ref="F5:G6"/>
    <mergeCell ref="H5:I6"/>
    <mergeCell ref="J5:K6"/>
    <mergeCell ref="L5:M6"/>
    <mergeCell ref="V5:W6"/>
    <mergeCell ref="V3:W3"/>
    <mergeCell ref="R5:S6"/>
    <mergeCell ref="T5:U6"/>
  </mergeCells>
  <hyperlinks>
    <hyperlink ref="V3" location="ОГЛАВЛЕНИЕ!A1" display="ОГЛАВЛЕНИЕ" xr:uid="{00000000-0004-0000-0B00-000000000000}"/>
  </hyperlinks>
  <pageMargins left="0.43977272727272726" right="0.375" top="0.52935606060606055" bottom="0.31666666666666665" header="0.3" footer="0.3"/>
  <pageSetup paperSize="9" scale="52" orientation="landscape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>
    <tabColor rgb="FFFFC000"/>
    <pageSetUpPr fitToPage="1"/>
  </sheetPr>
  <dimension ref="B1:O45"/>
  <sheetViews>
    <sheetView view="pageLayout" topLeftCell="A13" zoomScale="55" zoomScaleNormal="100" zoomScalePageLayoutView="55" workbookViewId="0">
      <selection activeCell="E39" sqref="E39"/>
    </sheetView>
  </sheetViews>
  <sheetFormatPr defaultColWidth="9.1796875" defaultRowHeight="14.5"/>
  <cols>
    <col min="1" max="2" width="9.1796875" style="1"/>
    <col min="3" max="3" width="27.453125" style="1" customWidth="1"/>
    <col min="4" max="4" width="13.1796875" style="1" customWidth="1"/>
    <col min="5" max="5" width="11.26953125" style="1" customWidth="1"/>
    <col min="6" max="6" width="11.1796875" style="1" customWidth="1"/>
    <col min="7" max="7" width="10.453125" style="1" customWidth="1"/>
    <col min="8" max="9" width="9.1796875" style="1"/>
    <col min="10" max="10" width="10.453125" style="1" customWidth="1"/>
    <col min="11" max="11" width="9.1796875" style="1"/>
    <col min="12" max="12" width="11.1796875" style="1" customWidth="1"/>
    <col min="13" max="13" width="10.54296875" style="1" customWidth="1"/>
    <col min="14" max="16384" width="9.1796875" style="1"/>
  </cols>
  <sheetData>
    <row r="1" spans="2:15" ht="17.5">
      <c r="B1" s="240" t="s">
        <v>46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</row>
    <row r="2" spans="2:15" ht="17.5">
      <c r="B2" s="33"/>
    </row>
    <row r="3" spans="2:15" ht="17.5">
      <c r="B3" s="33" t="s">
        <v>48</v>
      </c>
      <c r="N3" s="331" t="s">
        <v>154</v>
      </c>
      <c r="O3" s="331"/>
    </row>
    <row r="4" spans="2:15" ht="18" thickBot="1">
      <c r="B4" s="33"/>
      <c r="C4" s="68"/>
      <c r="D4" s="68"/>
      <c r="E4" s="68"/>
    </row>
    <row r="5" spans="2:15" ht="15" customHeight="1">
      <c r="B5" s="243" t="s">
        <v>8</v>
      </c>
      <c r="C5" s="243" t="s">
        <v>9</v>
      </c>
      <c r="D5" s="254" t="s">
        <v>266</v>
      </c>
      <c r="E5" s="255"/>
      <c r="F5" s="254" t="s">
        <v>261</v>
      </c>
      <c r="G5" s="291"/>
      <c r="H5" s="254" t="s">
        <v>262</v>
      </c>
      <c r="I5" s="255"/>
      <c r="J5" s="254" t="s">
        <v>274</v>
      </c>
      <c r="K5" s="291"/>
      <c r="L5" s="254" t="s">
        <v>275</v>
      </c>
      <c r="M5" s="255"/>
      <c r="N5" s="323" t="s">
        <v>12</v>
      </c>
      <c r="O5" s="324"/>
    </row>
    <row r="6" spans="2:15" ht="113.25" customHeight="1" thickBot="1">
      <c r="B6" s="244"/>
      <c r="C6" s="244"/>
      <c r="D6" s="289"/>
      <c r="E6" s="290"/>
      <c r="F6" s="289"/>
      <c r="G6" s="292"/>
      <c r="H6" s="289"/>
      <c r="I6" s="290"/>
      <c r="J6" s="289"/>
      <c r="K6" s="292"/>
      <c r="L6" s="289"/>
      <c r="M6" s="290"/>
      <c r="N6" s="325"/>
      <c r="O6" s="326"/>
    </row>
    <row r="7" spans="2:15" ht="16" thickBot="1">
      <c r="B7" s="245"/>
      <c r="C7" s="245"/>
      <c r="D7" s="14" t="s">
        <v>14</v>
      </c>
      <c r="E7" s="14" t="s">
        <v>15</v>
      </c>
      <c r="F7" s="14" t="s">
        <v>14</v>
      </c>
      <c r="G7" s="14" t="s">
        <v>15</v>
      </c>
      <c r="H7" s="14" t="s">
        <v>14</v>
      </c>
      <c r="I7" s="14" t="s">
        <v>15</v>
      </c>
      <c r="J7" s="14" t="s">
        <v>14</v>
      </c>
      <c r="K7" s="14" t="s">
        <v>15</v>
      </c>
      <c r="L7" s="14" t="s">
        <v>14</v>
      </c>
      <c r="M7" s="14" t="s">
        <v>15</v>
      </c>
      <c r="N7" s="42" t="s">
        <v>14</v>
      </c>
      <c r="O7" s="42" t="s">
        <v>15</v>
      </c>
    </row>
    <row r="8" spans="2:15" ht="16" thickBot="1">
      <c r="B8" s="15">
        <v>1</v>
      </c>
      <c r="C8" s="154" t="str">
        <f>'Список группы'!C4</f>
        <v>Бахтин Антон</v>
      </c>
      <c r="D8" s="56">
        <v>3</v>
      </c>
      <c r="E8" s="56">
        <v>4</v>
      </c>
      <c r="F8" s="56">
        <v>3</v>
      </c>
      <c r="G8" s="56">
        <v>4</v>
      </c>
      <c r="H8" s="56">
        <v>3</v>
      </c>
      <c r="I8" s="56">
        <v>4</v>
      </c>
      <c r="J8" s="56">
        <v>4</v>
      </c>
      <c r="K8" s="56">
        <v>5</v>
      </c>
      <c r="L8" s="56">
        <v>4</v>
      </c>
      <c r="M8" s="56">
        <v>5</v>
      </c>
      <c r="N8" s="116">
        <f>(D8+F8+H8+J8+L8)/5</f>
        <v>3.4</v>
      </c>
      <c r="O8" s="116">
        <f>(E8+G8+I8+K8+M8)/5</f>
        <v>4.4000000000000004</v>
      </c>
    </row>
    <row r="9" spans="2:15" ht="16" thickBot="1">
      <c r="B9" s="15">
        <v>2</v>
      </c>
      <c r="C9" s="154" t="str">
        <f>'Список группы'!C5</f>
        <v>Башилова Наталья</v>
      </c>
      <c r="D9" s="56">
        <v>2</v>
      </c>
      <c r="E9" s="56">
        <v>3</v>
      </c>
      <c r="F9" s="56">
        <v>2</v>
      </c>
      <c r="G9" s="56">
        <v>3</v>
      </c>
      <c r="H9" s="56">
        <v>2</v>
      </c>
      <c r="I9" s="56">
        <v>3</v>
      </c>
      <c r="J9" s="56">
        <v>3</v>
      </c>
      <c r="K9" s="56">
        <v>4</v>
      </c>
      <c r="L9" s="56">
        <v>3</v>
      </c>
      <c r="M9" s="56">
        <v>4</v>
      </c>
      <c r="N9" s="116">
        <f t="shared" ref="N9:N32" si="0">(D9+F9+H9+J9+L9)/5</f>
        <v>2.4</v>
      </c>
      <c r="O9" s="116">
        <f t="shared" ref="O9:O32" si="1">(E9+G9+I9+K9+M9)/5</f>
        <v>3.4</v>
      </c>
    </row>
    <row r="10" spans="2:15" ht="19.5" customHeight="1" thickBot="1">
      <c r="B10" s="15">
        <v>3</v>
      </c>
      <c r="C10" s="154" t="str">
        <f>'Список группы'!C6</f>
        <v>Бирюкова Екатерина</v>
      </c>
      <c r="D10" s="56">
        <v>5</v>
      </c>
      <c r="E10" s="56">
        <v>5</v>
      </c>
      <c r="F10" s="56">
        <v>5</v>
      </c>
      <c r="G10" s="56">
        <v>5</v>
      </c>
      <c r="H10" s="56">
        <v>5</v>
      </c>
      <c r="I10" s="56">
        <v>5</v>
      </c>
      <c r="J10" s="56">
        <v>5</v>
      </c>
      <c r="K10" s="56">
        <v>5</v>
      </c>
      <c r="L10" s="56">
        <v>5</v>
      </c>
      <c r="M10" s="56">
        <v>5</v>
      </c>
      <c r="N10" s="116">
        <f t="shared" si="0"/>
        <v>5</v>
      </c>
      <c r="O10" s="116">
        <f t="shared" si="1"/>
        <v>5</v>
      </c>
    </row>
    <row r="11" spans="2:15" ht="16" thickBot="1">
      <c r="B11" s="15">
        <v>4</v>
      </c>
      <c r="C11" s="154" t="str">
        <f>'Список группы'!C7</f>
        <v>Власов Дмитрий</v>
      </c>
      <c r="D11" s="56">
        <v>3</v>
      </c>
      <c r="E11" s="56">
        <v>2</v>
      </c>
      <c r="F11" s="56">
        <v>4</v>
      </c>
      <c r="G11" s="56">
        <v>3</v>
      </c>
      <c r="H11" s="56">
        <v>5</v>
      </c>
      <c r="I11" s="56">
        <v>3</v>
      </c>
      <c r="J11" s="56">
        <v>4</v>
      </c>
      <c r="K11" s="56">
        <v>3</v>
      </c>
      <c r="L11" s="56">
        <v>4</v>
      </c>
      <c r="M11" s="56">
        <v>2</v>
      </c>
      <c r="N11" s="116">
        <f t="shared" si="0"/>
        <v>4</v>
      </c>
      <c r="O11" s="116">
        <f t="shared" si="1"/>
        <v>2.6</v>
      </c>
    </row>
    <row r="12" spans="2:15" ht="16" thickBot="1">
      <c r="B12" s="15">
        <v>5</v>
      </c>
      <c r="C12" s="154" t="str">
        <f>'Список группы'!C8</f>
        <v>Гущина Софья</v>
      </c>
      <c r="D12" s="56">
        <v>3</v>
      </c>
      <c r="E12" s="56">
        <v>4</v>
      </c>
      <c r="F12" s="56">
        <v>3</v>
      </c>
      <c r="G12" s="56">
        <v>4</v>
      </c>
      <c r="H12" s="56">
        <v>3</v>
      </c>
      <c r="I12" s="56">
        <v>4</v>
      </c>
      <c r="J12" s="56">
        <v>4</v>
      </c>
      <c r="K12" s="56">
        <v>5</v>
      </c>
      <c r="L12" s="56">
        <v>4</v>
      </c>
      <c r="M12" s="56">
        <v>5</v>
      </c>
      <c r="N12" s="116">
        <f t="shared" si="0"/>
        <v>3.4</v>
      </c>
      <c r="O12" s="116">
        <f t="shared" si="1"/>
        <v>4.4000000000000004</v>
      </c>
    </row>
    <row r="13" spans="2:15" ht="16" thickBot="1">
      <c r="B13" s="15">
        <v>6</v>
      </c>
      <c r="C13" s="154" t="str">
        <f>'Список группы'!C9</f>
        <v>Десятниченко Кирилл</v>
      </c>
      <c r="D13" s="56">
        <v>2</v>
      </c>
      <c r="E13" s="56">
        <v>3</v>
      </c>
      <c r="F13" s="56">
        <v>2</v>
      </c>
      <c r="G13" s="56">
        <v>3</v>
      </c>
      <c r="H13" s="56">
        <v>2</v>
      </c>
      <c r="I13" s="56">
        <v>3</v>
      </c>
      <c r="J13" s="56">
        <v>3</v>
      </c>
      <c r="K13" s="56">
        <v>4</v>
      </c>
      <c r="L13" s="56">
        <v>3</v>
      </c>
      <c r="M13" s="56">
        <v>4</v>
      </c>
      <c r="N13" s="116">
        <f t="shared" si="0"/>
        <v>2.4</v>
      </c>
      <c r="O13" s="116">
        <f t="shared" si="1"/>
        <v>3.4</v>
      </c>
    </row>
    <row r="14" spans="2:15" ht="16" thickBot="1">
      <c r="B14" s="15">
        <v>7</v>
      </c>
      <c r="C14" s="154" t="str">
        <f>'Список группы'!C10</f>
        <v>Йолсал Дениз</v>
      </c>
      <c r="D14" s="56">
        <v>5</v>
      </c>
      <c r="E14" s="56">
        <v>5</v>
      </c>
      <c r="F14" s="56">
        <v>5</v>
      </c>
      <c r="G14" s="56">
        <v>5</v>
      </c>
      <c r="H14" s="56">
        <v>5</v>
      </c>
      <c r="I14" s="56">
        <v>5</v>
      </c>
      <c r="J14" s="56">
        <v>5</v>
      </c>
      <c r="K14" s="56">
        <v>5</v>
      </c>
      <c r="L14" s="56">
        <v>5</v>
      </c>
      <c r="M14" s="56">
        <v>5</v>
      </c>
      <c r="N14" s="116">
        <f t="shared" si="0"/>
        <v>5</v>
      </c>
      <c r="O14" s="116">
        <f t="shared" si="1"/>
        <v>5</v>
      </c>
    </row>
    <row r="15" spans="2:15" ht="16" thickBot="1">
      <c r="B15" s="15">
        <v>8</v>
      </c>
      <c r="C15" s="154" t="str">
        <f>'Список группы'!C11</f>
        <v>Кирилина Виктория</v>
      </c>
      <c r="D15" s="56">
        <v>3</v>
      </c>
      <c r="E15" s="56">
        <v>2</v>
      </c>
      <c r="F15" s="56">
        <v>4</v>
      </c>
      <c r="G15" s="56">
        <v>3</v>
      </c>
      <c r="H15" s="56">
        <v>5</v>
      </c>
      <c r="I15" s="56">
        <v>3</v>
      </c>
      <c r="J15" s="56">
        <v>4</v>
      </c>
      <c r="K15" s="56">
        <v>3</v>
      </c>
      <c r="L15" s="56">
        <v>4</v>
      </c>
      <c r="M15" s="56">
        <v>2</v>
      </c>
      <c r="N15" s="116">
        <f t="shared" si="0"/>
        <v>4</v>
      </c>
      <c r="O15" s="116">
        <f t="shared" si="1"/>
        <v>2.6</v>
      </c>
    </row>
    <row r="16" spans="2:15" ht="16" thickBot="1">
      <c r="B16" s="15">
        <v>9</v>
      </c>
      <c r="C16" s="154" t="str">
        <f>'Список группы'!C12</f>
        <v>Князева Алиса</v>
      </c>
      <c r="D16" s="56">
        <v>3</v>
      </c>
      <c r="E16" s="56">
        <v>4</v>
      </c>
      <c r="F16" s="56">
        <v>3</v>
      </c>
      <c r="G16" s="56">
        <v>4</v>
      </c>
      <c r="H16" s="56">
        <v>3</v>
      </c>
      <c r="I16" s="56">
        <v>4</v>
      </c>
      <c r="J16" s="56">
        <v>4</v>
      </c>
      <c r="K16" s="56">
        <v>5</v>
      </c>
      <c r="L16" s="56">
        <v>4</v>
      </c>
      <c r="M16" s="56">
        <v>5</v>
      </c>
      <c r="N16" s="116">
        <f t="shared" si="0"/>
        <v>3.4</v>
      </c>
      <c r="O16" s="116">
        <f t="shared" si="1"/>
        <v>4.4000000000000004</v>
      </c>
    </row>
    <row r="17" spans="2:15" ht="16" thickBot="1">
      <c r="B17" s="15">
        <v>10</v>
      </c>
      <c r="C17" s="154" t="str">
        <f>'Список группы'!C13</f>
        <v>Максимова Анна</v>
      </c>
      <c r="D17" s="56">
        <v>2</v>
      </c>
      <c r="E17" s="56">
        <v>3</v>
      </c>
      <c r="F17" s="56">
        <v>2</v>
      </c>
      <c r="G17" s="56">
        <v>3</v>
      </c>
      <c r="H17" s="56">
        <v>2</v>
      </c>
      <c r="I17" s="56">
        <v>3</v>
      </c>
      <c r="J17" s="56">
        <v>3</v>
      </c>
      <c r="K17" s="56">
        <v>4</v>
      </c>
      <c r="L17" s="56">
        <v>3</v>
      </c>
      <c r="M17" s="56">
        <v>4</v>
      </c>
      <c r="N17" s="116">
        <f t="shared" si="0"/>
        <v>2.4</v>
      </c>
      <c r="O17" s="116">
        <f t="shared" si="1"/>
        <v>3.4</v>
      </c>
    </row>
    <row r="18" spans="2:15" ht="16" thickBot="1">
      <c r="B18" s="15">
        <v>11</v>
      </c>
      <c r="C18" s="154" t="str">
        <f>'Список группы'!C14</f>
        <v>Меньшов Алексей</v>
      </c>
      <c r="D18" s="56">
        <v>5</v>
      </c>
      <c r="E18" s="56">
        <v>5</v>
      </c>
      <c r="F18" s="56">
        <v>5</v>
      </c>
      <c r="G18" s="56">
        <v>5</v>
      </c>
      <c r="H18" s="56">
        <v>5</v>
      </c>
      <c r="I18" s="56">
        <v>5</v>
      </c>
      <c r="J18" s="56">
        <v>5</v>
      </c>
      <c r="K18" s="56">
        <v>5</v>
      </c>
      <c r="L18" s="56">
        <v>5</v>
      </c>
      <c r="M18" s="56">
        <v>5</v>
      </c>
      <c r="N18" s="116">
        <f t="shared" si="0"/>
        <v>5</v>
      </c>
      <c r="O18" s="116">
        <f t="shared" si="1"/>
        <v>5</v>
      </c>
    </row>
    <row r="19" spans="2:15" ht="16" thickBot="1">
      <c r="B19" s="15">
        <v>12</v>
      </c>
      <c r="C19" s="154" t="str">
        <f>'Список группы'!C15</f>
        <v>Муравлев Даниил</v>
      </c>
      <c r="D19" s="56">
        <v>3</v>
      </c>
      <c r="E19" s="56">
        <v>2</v>
      </c>
      <c r="F19" s="56">
        <v>4</v>
      </c>
      <c r="G19" s="56">
        <v>3</v>
      </c>
      <c r="H19" s="56">
        <v>5</v>
      </c>
      <c r="I19" s="56">
        <v>3</v>
      </c>
      <c r="J19" s="56">
        <v>4</v>
      </c>
      <c r="K19" s="56">
        <v>3</v>
      </c>
      <c r="L19" s="56">
        <v>4</v>
      </c>
      <c r="M19" s="56">
        <v>2</v>
      </c>
      <c r="N19" s="116">
        <f t="shared" si="0"/>
        <v>4</v>
      </c>
      <c r="O19" s="116">
        <f t="shared" si="1"/>
        <v>2.6</v>
      </c>
    </row>
    <row r="20" spans="2:15" ht="16" thickBot="1">
      <c r="B20" s="15">
        <v>13</v>
      </c>
      <c r="C20" s="154" t="str">
        <f>'Список группы'!C16</f>
        <v xml:space="preserve">Панов Тимофей </v>
      </c>
      <c r="D20" s="56">
        <v>3</v>
      </c>
      <c r="E20" s="56">
        <v>4</v>
      </c>
      <c r="F20" s="56">
        <v>3</v>
      </c>
      <c r="G20" s="56">
        <v>4</v>
      </c>
      <c r="H20" s="56">
        <v>3</v>
      </c>
      <c r="I20" s="56">
        <v>4</v>
      </c>
      <c r="J20" s="56">
        <v>4</v>
      </c>
      <c r="K20" s="56">
        <v>5</v>
      </c>
      <c r="L20" s="56">
        <v>4</v>
      </c>
      <c r="M20" s="56">
        <v>5</v>
      </c>
      <c r="N20" s="116">
        <f t="shared" si="0"/>
        <v>3.4</v>
      </c>
      <c r="O20" s="116">
        <f t="shared" si="1"/>
        <v>4.4000000000000004</v>
      </c>
    </row>
    <row r="21" spans="2:15" ht="16" thickBot="1">
      <c r="B21" s="15">
        <v>14</v>
      </c>
      <c r="C21" s="154" t="str">
        <f>'Список группы'!C17</f>
        <v xml:space="preserve">Саркисов Илья </v>
      </c>
      <c r="D21" s="56">
        <v>2</v>
      </c>
      <c r="E21" s="56">
        <v>3</v>
      </c>
      <c r="F21" s="56">
        <v>2</v>
      </c>
      <c r="G21" s="56">
        <v>3</v>
      </c>
      <c r="H21" s="56">
        <v>2</v>
      </c>
      <c r="I21" s="56">
        <v>3</v>
      </c>
      <c r="J21" s="56">
        <v>3</v>
      </c>
      <c r="K21" s="56">
        <v>4</v>
      </c>
      <c r="L21" s="56">
        <v>3</v>
      </c>
      <c r="M21" s="56">
        <v>4</v>
      </c>
      <c r="N21" s="116">
        <f t="shared" si="0"/>
        <v>2.4</v>
      </c>
      <c r="O21" s="116">
        <f t="shared" si="1"/>
        <v>3.4</v>
      </c>
    </row>
    <row r="22" spans="2:15" ht="16" thickBot="1">
      <c r="B22" s="15">
        <v>15</v>
      </c>
      <c r="C22" s="154" t="str">
        <f>'Список группы'!C18</f>
        <v xml:space="preserve">Свирская Анастасия </v>
      </c>
      <c r="D22" s="56">
        <v>5</v>
      </c>
      <c r="E22" s="56">
        <v>5</v>
      </c>
      <c r="F22" s="56">
        <v>5</v>
      </c>
      <c r="G22" s="56">
        <v>5</v>
      </c>
      <c r="H22" s="56">
        <v>5</v>
      </c>
      <c r="I22" s="56">
        <v>5</v>
      </c>
      <c r="J22" s="56">
        <v>5</v>
      </c>
      <c r="K22" s="56">
        <v>5</v>
      </c>
      <c r="L22" s="56">
        <v>5</v>
      </c>
      <c r="M22" s="56">
        <v>5</v>
      </c>
      <c r="N22" s="116">
        <f t="shared" si="0"/>
        <v>5</v>
      </c>
      <c r="O22" s="116">
        <f t="shared" si="1"/>
        <v>5</v>
      </c>
    </row>
    <row r="23" spans="2:15" ht="16" thickBot="1">
      <c r="B23" s="15">
        <v>16</v>
      </c>
      <c r="C23" s="154" t="str">
        <f>'Список группы'!C19</f>
        <v>Семенина Елизавета</v>
      </c>
      <c r="D23" s="56">
        <v>3</v>
      </c>
      <c r="E23" s="56">
        <v>2</v>
      </c>
      <c r="F23" s="56">
        <v>4</v>
      </c>
      <c r="G23" s="56">
        <v>3</v>
      </c>
      <c r="H23" s="56">
        <v>5</v>
      </c>
      <c r="I23" s="56">
        <v>3</v>
      </c>
      <c r="J23" s="56">
        <v>4</v>
      </c>
      <c r="K23" s="56">
        <v>3</v>
      </c>
      <c r="L23" s="56">
        <v>4</v>
      </c>
      <c r="M23" s="56">
        <v>2</v>
      </c>
      <c r="N23" s="116">
        <f t="shared" si="0"/>
        <v>4</v>
      </c>
      <c r="O23" s="116">
        <f t="shared" si="1"/>
        <v>2.6</v>
      </c>
    </row>
    <row r="24" spans="2:15" ht="16" thickBot="1">
      <c r="B24" s="15">
        <v>17</v>
      </c>
      <c r="C24" s="154" t="str">
        <f>'Список группы'!C20</f>
        <v>Сергеев Алексей</v>
      </c>
      <c r="D24" s="56">
        <v>3</v>
      </c>
      <c r="E24" s="56">
        <v>4</v>
      </c>
      <c r="F24" s="56">
        <v>3</v>
      </c>
      <c r="G24" s="56">
        <v>4</v>
      </c>
      <c r="H24" s="56">
        <v>3</v>
      </c>
      <c r="I24" s="56">
        <v>4</v>
      </c>
      <c r="J24" s="56">
        <v>4</v>
      </c>
      <c r="K24" s="56">
        <v>5</v>
      </c>
      <c r="L24" s="56">
        <v>4</v>
      </c>
      <c r="M24" s="56">
        <v>5</v>
      </c>
      <c r="N24" s="116">
        <f t="shared" si="0"/>
        <v>3.4</v>
      </c>
      <c r="O24" s="116">
        <f t="shared" si="1"/>
        <v>4.4000000000000004</v>
      </c>
    </row>
    <row r="25" spans="2:15" ht="16" thickBot="1">
      <c r="B25" s="15">
        <v>18</v>
      </c>
      <c r="C25" s="154" t="str">
        <f>'Список группы'!C21</f>
        <v>Солопов Максим</v>
      </c>
      <c r="D25" s="56">
        <v>2</v>
      </c>
      <c r="E25" s="56">
        <v>3</v>
      </c>
      <c r="F25" s="56">
        <v>2</v>
      </c>
      <c r="G25" s="56">
        <v>3</v>
      </c>
      <c r="H25" s="56">
        <v>2</v>
      </c>
      <c r="I25" s="56">
        <v>3</v>
      </c>
      <c r="J25" s="56">
        <v>3</v>
      </c>
      <c r="K25" s="56">
        <v>4</v>
      </c>
      <c r="L25" s="56">
        <v>3</v>
      </c>
      <c r="M25" s="56">
        <v>4</v>
      </c>
      <c r="N25" s="116">
        <f t="shared" si="0"/>
        <v>2.4</v>
      </c>
      <c r="O25" s="116">
        <f t="shared" si="1"/>
        <v>3.4</v>
      </c>
    </row>
    <row r="26" spans="2:15" ht="16" thickBot="1">
      <c r="B26" s="15">
        <v>19</v>
      </c>
      <c r="C26" s="154" t="str">
        <f>'Список группы'!C22</f>
        <v xml:space="preserve">Стригунов Александр </v>
      </c>
      <c r="D26" s="56">
        <v>5</v>
      </c>
      <c r="E26" s="56">
        <v>5</v>
      </c>
      <c r="F26" s="56">
        <v>5</v>
      </c>
      <c r="G26" s="56">
        <v>5</v>
      </c>
      <c r="H26" s="56">
        <v>5</v>
      </c>
      <c r="I26" s="56">
        <v>5</v>
      </c>
      <c r="J26" s="56">
        <v>5</v>
      </c>
      <c r="K26" s="56">
        <v>5</v>
      </c>
      <c r="L26" s="56">
        <v>5</v>
      </c>
      <c r="M26" s="56">
        <v>5</v>
      </c>
      <c r="N26" s="116">
        <f t="shared" si="0"/>
        <v>5</v>
      </c>
      <c r="O26" s="116">
        <f t="shared" si="1"/>
        <v>5</v>
      </c>
    </row>
    <row r="27" spans="2:15" ht="16" thickBot="1">
      <c r="B27" s="15">
        <v>20</v>
      </c>
      <c r="C27" s="154" t="str">
        <f>'Список группы'!C23</f>
        <v>Тихонов Данил</v>
      </c>
      <c r="D27" s="56">
        <v>3</v>
      </c>
      <c r="E27" s="56">
        <v>2</v>
      </c>
      <c r="F27" s="56">
        <v>4</v>
      </c>
      <c r="G27" s="56">
        <v>3</v>
      </c>
      <c r="H27" s="56">
        <v>5</v>
      </c>
      <c r="I27" s="56">
        <v>3</v>
      </c>
      <c r="J27" s="56">
        <v>4</v>
      </c>
      <c r="K27" s="56">
        <v>3</v>
      </c>
      <c r="L27" s="56">
        <v>4</v>
      </c>
      <c r="M27" s="56">
        <v>2</v>
      </c>
      <c r="N27" s="116">
        <f t="shared" si="0"/>
        <v>4</v>
      </c>
      <c r="O27" s="116">
        <f t="shared" si="1"/>
        <v>2.6</v>
      </c>
    </row>
    <row r="28" spans="2:15" ht="16" thickBot="1">
      <c r="B28" s="15">
        <v>21</v>
      </c>
      <c r="C28" s="154" t="str">
        <f>'Список группы'!C24</f>
        <v>Федоров Данила</v>
      </c>
      <c r="D28" s="56">
        <v>3</v>
      </c>
      <c r="E28" s="56">
        <v>4</v>
      </c>
      <c r="F28" s="56">
        <v>3</v>
      </c>
      <c r="G28" s="56">
        <v>4</v>
      </c>
      <c r="H28" s="56">
        <v>3</v>
      </c>
      <c r="I28" s="56">
        <v>4</v>
      </c>
      <c r="J28" s="56">
        <v>4</v>
      </c>
      <c r="K28" s="56">
        <v>5</v>
      </c>
      <c r="L28" s="56">
        <v>4</v>
      </c>
      <c r="M28" s="56">
        <v>5</v>
      </c>
      <c r="N28" s="116">
        <f t="shared" si="0"/>
        <v>3.4</v>
      </c>
      <c r="O28" s="116">
        <f t="shared" si="1"/>
        <v>4.4000000000000004</v>
      </c>
    </row>
    <row r="29" spans="2:15" ht="16" thickBot="1">
      <c r="B29" s="15">
        <v>22</v>
      </c>
      <c r="C29" s="154" t="str">
        <f>'Список группы'!C25</f>
        <v>Чалдина Дарья</v>
      </c>
      <c r="D29" s="56">
        <v>2</v>
      </c>
      <c r="E29" s="56">
        <v>3</v>
      </c>
      <c r="F29" s="56">
        <v>2</v>
      </c>
      <c r="G29" s="56">
        <v>3</v>
      </c>
      <c r="H29" s="56">
        <v>2</v>
      </c>
      <c r="I29" s="56">
        <v>3</v>
      </c>
      <c r="J29" s="56">
        <v>3</v>
      </c>
      <c r="K29" s="56">
        <v>4</v>
      </c>
      <c r="L29" s="56">
        <v>3</v>
      </c>
      <c r="M29" s="56">
        <v>4</v>
      </c>
      <c r="N29" s="116">
        <f t="shared" si="0"/>
        <v>2.4</v>
      </c>
      <c r="O29" s="116">
        <f t="shared" si="1"/>
        <v>3.4</v>
      </c>
    </row>
    <row r="30" spans="2:15" ht="16" thickBot="1">
      <c r="B30" s="15">
        <v>23</v>
      </c>
      <c r="C30" s="154" t="str">
        <f>'Список группы'!C26</f>
        <v xml:space="preserve">Черногоров Аркадий </v>
      </c>
      <c r="D30" s="56">
        <v>5</v>
      </c>
      <c r="E30" s="56">
        <v>5</v>
      </c>
      <c r="F30" s="56">
        <v>5</v>
      </c>
      <c r="G30" s="56">
        <v>5</v>
      </c>
      <c r="H30" s="56">
        <v>5</v>
      </c>
      <c r="I30" s="56">
        <v>5</v>
      </c>
      <c r="J30" s="56">
        <v>5</v>
      </c>
      <c r="K30" s="56">
        <v>5</v>
      </c>
      <c r="L30" s="56">
        <v>5</v>
      </c>
      <c r="M30" s="56">
        <v>5</v>
      </c>
      <c r="N30" s="116">
        <f t="shared" si="0"/>
        <v>5</v>
      </c>
      <c r="O30" s="116">
        <f t="shared" si="1"/>
        <v>5</v>
      </c>
    </row>
    <row r="31" spans="2:15" ht="16" thickBot="1">
      <c r="B31" s="15">
        <v>24</v>
      </c>
      <c r="C31" s="154" t="str">
        <f>'Список группы'!C27</f>
        <v xml:space="preserve">Шагабудинов Владислав </v>
      </c>
      <c r="D31" s="56">
        <v>3</v>
      </c>
      <c r="E31" s="56">
        <v>2</v>
      </c>
      <c r="F31" s="56">
        <v>4</v>
      </c>
      <c r="G31" s="56">
        <v>3</v>
      </c>
      <c r="H31" s="56">
        <v>5</v>
      </c>
      <c r="I31" s="56">
        <v>3</v>
      </c>
      <c r="J31" s="56">
        <v>4</v>
      </c>
      <c r="K31" s="56">
        <v>3</v>
      </c>
      <c r="L31" s="56">
        <v>4</v>
      </c>
      <c r="M31" s="56">
        <v>2</v>
      </c>
      <c r="N31" s="116">
        <f t="shared" si="0"/>
        <v>4</v>
      </c>
      <c r="O31" s="116">
        <f t="shared" si="1"/>
        <v>2.6</v>
      </c>
    </row>
    <row r="32" spans="2:15" s="48" customFormat="1" ht="26.25" customHeight="1" thickBot="1">
      <c r="B32" s="13"/>
      <c r="C32" s="74" t="s">
        <v>16</v>
      </c>
      <c r="D32" s="73">
        <f t="shared" ref="D32:M32" si="2">(D8+D9+D10+D11+D12+D13+D14+D15+D16+D17+D18+D19+D20+D21+D22+D23+D24+D25+D26+D27+D28+D29+D30+D31)/(COUNTA($C$8:$C$31)-COUNTIF($C$8:$C$31,"=0"))</f>
        <v>3.25</v>
      </c>
      <c r="E32" s="73">
        <f t="shared" si="2"/>
        <v>3.5</v>
      </c>
      <c r="F32" s="73">
        <f t="shared" si="2"/>
        <v>3.5</v>
      </c>
      <c r="G32" s="73">
        <f t="shared" si="2"/>
        <v>3.75</v>
      </c>
      <c r="H32" s="73">
        <f t="shared" si="2"/>
        <v>3.75</v>
      </c>
      <c r="I32" s="73">
        <f t="shared" si="2"/>
        <v>3.75</v>
      </c>
      <c r="J32" s="73">
        <f t="shared" si="2"/>
        <v>4</v>
      </c>
      <c r="K32" s="73">
        <f t="shared" si="2"/>
        <v>4.25</v>
      </c>
      <c r="L32" s="73">
        <f t="shared" si="2"/>
        <v>4</v>
      </c>
      <c r="M32" s="73">
        <f t="shared" si="2"/>
        <v>4</v>
      </c>
      <c r="N32" s="115">
        <f t="shared" si="0"/>
        <v>3.7</v>
      </c>
      <c r="O32" s="115">
        <f t="shared" si="1"/>
        <v>3.85</v>
      </c>
    </row>
    <row r="36" spans="3:7" ht="15">
      <c r="C36" s="17" t="s">
        <v>17</v>
      </c>
      <c r="D36" s="18"/>
      <c r="E36" s="18"/>
      <c r="F36" s="18"/>
      <c r="G36" s="18"/>
    </row>
    <row r="37" spans="3:7" ht="30">
      <c r="C37" s="19"/>
      <c r="D37" s="20" t="s">
        <v>18</v>
      </c>
      <c r="E37" s="20" t="s">
        <v>19</v>
      </c>
      <c r="F37" s="20" t="s">
        <v>20</v>
      </c>
      <c r="G37" s="20" t="s">
        <v>21</v>
      </c>
    </row>
    <row r="38" spans="3:7" ht="15.5">
      <c r="C38" s="21" t="s">
        <v>22</v>
      </c>
      <c r="D38" s="156">
        <f>COUNTA($C$8:$C$31)-COUNTIF($C$8:$C$31,"=0")</f>
        <v>24</v>
      </c>
      <c r="E38" s="22">
        <f>COUNTIF($N$8:$N$31,"&gt;=3,8")</f>
        <v>12</v>
      </c>
      <c r="F38" s="22">
        <f>COUNTIFS($N$8:$N$31,"&lt;3,7",$N$8:$N$31,"&gt;=2,3")</f>
        <v>12</v>
      </c>
      <c r="G38" s="22">
        <f>COUNTIFS($N$8:$N$31,"&lt;2,2",$N$8:$N$31,"&gt;0")</f>
        <v>0</v>
      </c>
    </row>
    <row r="39" spans="3:7" ht="15.5">
      <c r="C39" s="21" t="s">
        <v>23</v>
      </c>
      <c r="D39" s="22">
        <v>100</v>
      </c>
      <c r="E39" s="23">
        <f>E38*D39/D38</f>
        <v>50</v>
      </c>
      <c r="F39" s="23">
        <f>F38*D39/D38</f>
        <v>50</v>
      </c>
      <c r="G39" s="23">
        <f>G38*D39/D38</f>
        <v>0</v>
      </c>
    </row>
    <row r="40" spans="3:7" ht="15.5">
      <c r="C40" s="24"/>
      <c r="D40" s="18"/>
      <c r="E40" s="18"/>
      <c r="F40" s="18"/>
      <c r="G40" s="18"/>
    </row>
    <row r="41" spans="3:7" ht="15.5">
      <c r="C41" s="24"/>
      <c r="D41" s="18"/>
      <c r="E41" s="18"/>
      <c r="F41" s="18"/>
      <c r="G41" s="18"/>
    </row>
    <row r="42" spans="3:7" ht="15">
      <c r="C42" s="17" t="s">
        <v>24</v>
      </c>
      <c r="D42" s="18"/>
      <c r="E42" s="18"/>
      <c r="F42" s="18"/>
      <c r="G42" s="18"/>
    </row>
    <row r="43" spans="3:7" ht="30">
      <c r="C43" s="19"/>
      <c r="D43" s="25" t="s">
        <v>18</v>
      </c>
      <c r="E43" s="20" t="s">
        <v>19</v>
      </c>
      <c r="F43" s="20" t="s">
        <v>20</v>
      </c>
      <c r="G43" s="20" t="s">
        <v>21</v>
      </c>
    </row>
    <row r="44" spans="3:7" ht="15.5">
      <c r="C44" s="21" t="s">
        <v>22</v>
      </c>
      <c r="D44" s="156">
        <f>COUNTA($C$8:$C$31)-COUNTIF($C$8:$C$31,"=0")</f>
        <v>24</v>
      </c>
      <c r="E44" s="22">
        <f>COUNTIF($O$8:$O$31,"&gt;=3,8")</f>
        <v>12</v>
      </c>
      <c r="F44" s="22">
        <f>COUNTIFS($O$8:$O$31,"&lt;3,7",$O$8:$O$31,"&gt;=2,3")</f>
        <v>12</v>
      </c>
      <c r="G44" s="22">
        <f>COUNTIFS($O$8:$O$31,"&lt;2,2",$O$8:$O$31,"&gt;0")</f>
        <v>0</v>
      </c>
    </row>
    <row r="45" spans="3:7" ht="15.5">
      <c r="C45" s="21" t="s">
        <v>23</v>
      </c>
      <c r="D45" s="22">
        <v>100</v>
      </c>
      <c r="E45" s="23">
        <f>E44*D45/D44</f>
        <v>50</v>
      </c>
      <c r="F45" s="23">
        <f>F44*D45/D44</f>
        <v>50</v>
      </c>
      <c r="G45" s="23">
        <f>G44*D45/D44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0">
    <mergeCell ref="N5:O6"/>
    <mergeCell ref="B1:O1"/>
    <mergeCell ref="B5:B7"/>
    <mergeCell ref="C5:C7"/>
    <mergeCell ref="D5:E6"/>
    <mergeCell ref="F5:G6"/>
    <mergeCell ref="H5:I6"/>
    <mergeCell ref="J5:K6"/>
    <mergeCell ref="L5:M6"/>
    <mergeCell ref="N3:O3"/>
  </mergeCells>
  <hyperlinks>
    <hyperlink ref="N3" location="ОГЛАВЛЕНИЕ!A1" display="ОГЛАВЛЕНИЕ" xr:uid="{00000000-0004-0000-0C00-000000000000}"/>
  </hyperlinks>
  <pageMargins left="0.42499999999999999" right="0.46136363636363636" top="0.75" bottom="0.75" header="0.3" footer="0.3"/>
  <pageSetup paperSize="9" scale="46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3">
    <tabColor rgb="FFFFC000"/>
    <pageSetUpPr fitToPage="1"/>
  </sheetPr>
  <dimension ref="A1:P42"/>
  <sheetViews>
    <sheetView view="pageLayout" topLeftCell="A10" zoomScale="55" zoomScaleNormal="100" zoomScalePageLayoutView="55" workbookViewId="0">
      <selection activeCell="I4" sqref="I4:J4"/>
    </sheetView>
  </sheetViews>
  <sheetFormatPr defaultColWidth="9.1796875" defaultRowHeight="14.5"/>
  <cols>
    <col min="1" max="1" width="9.1796875" style="1"/>
    <col min="2" max="2" width="27.453125" style="1" customWidth="1"/>
    <col min="3" max="4" width="9.1796875" style="1"/>
    <col min="5" max="5" width="10.453125" style="1" customWidth="1"/>
    <col min="6" max="6" width="11.26953125" style="1" customWidth="1"/>
    <col min="7" max="7" width="9.7265625" style="1" customWidth="1"/>
    <col min="8" max="8" width="10.81640625" style="1" customWidth="1"/>
    <col min="9" max="10" width="9.1796875" style="1"/>
    <col min="11" max="11" width="12.453125" style="1" customWidth="1"/>
    <col min="12" max="12" width="12.1796875" style="1" customWidth="1"/>
    <col min="13" max="13" width="12.453125" style="1" customWidth="1"/>
    <col min="14" max="14" width="10.1796875" style="1" customWidth="1"/>
    <col min="15" max="16384" width="9.1796875" style="1"/>
  </cols>
  <sheetData>
    <row r="1" spans="1:16" ht="17.5">
      <c r="A1" s="28" t="s">
        <v>49</v>
      </c>
      <c r="O1" s="331" t="s">
        <v>154</v>
      </c>
      <c r="P1" s="331"/>
    </row>
    <row r="2" spans="1:16" ht="15" thickBot="1"/>
    <row r="3" spans="1:16" ht="39.75" customHeight="1" thickBot="1">
      <c r="A3" s="243" t="s">
        <v>8</v>
      </c>
      <c r="B3" s="243" t="s">
        <v>9</v>
      </c>
      <c r="C3" s="254" t="s">
        <v>263</v>
      </c>
      <c r="D3" s="291"/>
      <c r="E3" s="336" t="s">
        <v>170</v>
      </c>
      <c r="F3" s="337"/>
      <c r="G3" s="337"/>
      <c r="H3" s="337"/>
      <c r="I3" s="337"/>
      <c r="J3" s="337"/>
      <c r="K3" s="254" t="s">
        <v>264</v>
      </c>
      <c r="L3" s="255"/>
      <c r="M3" s="332" t="s">
        <v>265</v>
      </c>
      <c r="N3" s="333"/>
      <c r="O3" s="265" t="s">
        <v>12</v>
      </c>
      <c r="P3" s="265"/>
    </row>
    <row r="4" spans="1:16" ht="91.5" customHeight="1" thickBot="1">
      <c r="A4" s="244"/>
      <c r="B4" s="244"/>
      <c r="C4" s="289"/>
      <c r="D4" s="292"/>
      <c r="E4" s="251" t="s">
        <v>267</v>
      </c>
      <c r="F4" s="252"/>
      <c r="G4" s="251" t="s">
        <v>268</v>
      </c>
      <c r="H4" s="252"/>
      <c r="I4" s="251" t="s">
        <v>169</v>
      </c>
      <c r="J4" s="252"/>
      <c r="K4" s="289"/>
      <c r="L4" s="290"/>
      <c r="M4" s="334"/>
      <c r="N4" s="335"/>
      <c r="O4" s="265"/>
      <c r="P4" s="265"/>
    </row>
    <row r="5" spans="1:16" ht="16" thickBot="1">
      <c r="A5" s="245"/>
      <c r="B5" s="245"/>
      <c r="C5" s="14" t="s">
        <v>14</v>
      </c>
      <c r="D5" s="14" t="s">
        <v>15</v>
      </c>
      <c r="E5" s="14" t="s">
        <v>14</v>
      </c>
      <c r="F5" s="14" t="s">
        <v>15</v>
      </c>
      <c r="G5" s="14" t="s">
        <v>14</v>
      </c>
      <c r="H5" s="14" t="s">
        <v>15</v>
      </c>
      <c r="I5" s="14" t="s">
        <v>14</v>
      </c>
      <c r="J5" s="14" t="s">
        <v>15</v>
      </c>
      <c r="K5" s="14" t="s">
        <v>14</v>
      </c>
      <c r="L5" s="14" t="s">
        <v>15</v>
      </c>
      <c r="M5" s="14" t="s">
        <v>14</v>
      </c>
      <c r="N5" s="14" t="s">
        <v>15</v>
      </c>
      <c r="O5" s="26" t="s">
        <v>14</v>
      </c>
      <c r="P5" s="26" t="s">
        <v>15</v>
      </c>
    </row>
    <row r="6" spans="1:16" ht="16" thickBot="1">
      <c r="A6" s="15">
        <v>1</v>
      </c>
      <c r="B6" s="154" t="str">
        <f>'Список группы'!C4</f>
        <v>Бахтин Антон</v>
      </c>
      <c r="C6" s="56">
        <v>3</v>
      </c>
      <c r="D6" s="56">
        <v>4</v>
      </c>
      <c r="E6" s="56">
        <v>3</v>
      </c>
      <c r="F6" s="56">
        <v>4</v>
      </c>
      <c r="G6" s="56">
        <v>3</v>
      </c>
      <c r="H6" s="56">
        <v>4</v>
      </c>
      <c r="I6" s="56">
        <v>4</v>
      </c>
      <c r="J6" s="56">
        <v>5</v>
      </c>
      <c r="K6" s="56">
        <v>4</v>
      </c>
      <c r="L6" s="56">
        <v>5</v>
      </c>
      <c r="M6" s="56">
        <v>3</v>
      </c>
      <c r="N6" s="56">
        <v>4</v>
      </c>
      <c r="O6" s="120">
        <f>(C6+E6+G6+I6+K6+M6)/6</f>
        <v>3.3333333333333335</v>
      </c>
      <c r="P6" s="120">
        <f>(D6+F6+H6+J6+L6+N6)/6</f>
        <v>4.333333333333333</v>
      </c>
    </row>
    <row r="7" spans="1:16" ht="16" thickBot="1">
      <c r="A7" s="15">
        <v>2</v>
      </c>
      <c r="B7" s="154" t="str">
        <f>'Список группы'!C5</f>
        <v>Башилова Наталья</v>
      </c>
      <c r="C7" s="56">
        <v>2</v>
      </c>
      <c r="D7" s="56">
        <v>3</v>
      </c>
      <c r="E7" s="56">
        <v>2</v>
      </c>
      <c r="F7" s="56">
        <v>3</v>
      </c>
      <c r="G7" s="56">
        <v>2</v>
      </c>
      <c r="H7" s="56">
        <v>3</v>
      </c>
      <c r="I7" s="56">
        <v>3</v>
      </c>
      <c r="J7" s="56">
        <v>4</v>
      </c>
      <c r="K7" s="56">
        <v>3</v>
      </c>
      <c r="L7" s="56">
        <v>4</v>
      </c>
      <c r="M7" s="56">
        <v>3</v>
      </c>
      <c r="N7" s="56">
        <v>4</v>
      </c>
      <c r="O7" s="120">
        <f t="shared" ref="O7:O30" si="0">(C7+E7+G7+I7+K7+M7)/6</f>
        <v>2.5</v>
      </c>
      <c r="P7" s="120">
        <f t="shared" ref="P7:P30" si="1">(D7+F7+H7+J7+L7+N7)/6</f>
        <v>3.5</v>
      </c>
    </row>
    <row r="8" spans="1:16" ht="18" customHeight="1" thickBot="1">
      <c r="A8" s="15">
        <v>3</v>
      </c>
      <c r="B8" s="154" t="str">
        <f>'Список группы'!C6</f>
        <v>Бирюкова Екатерина</v>
      </c>
      <c r="C8" s="56">
        <v>5</v>
      </c>
      <c r="D8" s="56">
        <v>5</v>
      </c>
      <c r="E8" s="56">
        <v>5</v>
      </c>
      <c r="F8" s="56">
        <v>5</v>
      </c>
      <c r="G8" s="56">
        <v>5</v>
      </c>
      <c r="H8" s="56">
        <v>5</v>
      </c>
      <c r="I8" s="56">
        <v>5</v>
      </c>
      <c r="J8" s="56">
        <v>5</v>
      </c>
      <c r="K8" s="56">
        <v>5</v>
      </c>
      <c r="L8" s="56">
        <v>5</v>
      </c>
      <c r="M8" s="56">
        <v>5</v>
      </c>
      <c r="N8" s="56">
        <v>5</v>
      </c>
      <c r="O8" s="120">
        <f t="shared" si="0"/>
        <v>5</v>
      </c>
      <c r="P8" s="120">
        <f t="shared" si="1"/>
        <v>5</v>
      </c>
    </row>
    <row r="9" spans="1:16" ht="16" thickBot="1">
      <c r="A9" s="15">
        <v>4</v>
      </c>
      <c r="B9" s="154" t="str">
        <f>'Список группы'!C7</f>
        <v>Власов Дмитрий</v>
      </c>
      <c r="C9" s="56">
        <v>3</v>
      </c>
      <c r="D9" s="56">
        <v>2</v>
      </c>
      <c r="E9" s="56">
        <v>4</v>
      </c>
      <c r="F9" s="56">
        <v>3</v>
      </c>
      <c r="G9" s="56">
        <v>5</v>
      </c>
      <c r="H9" s="56">
        <v>3</v>
      </c>
      <c r="I9" s="56">
        <v>4</v>
      </c>
      <c r="J9" s="56">
        <v>3</v>
      </c>
      <c r="K9" s="56">
        <v>4</v>
      </c>
      <c r="L9" s="56">
        <v>2</v>
      </c>
      <c r="M9" s="56">
        <v>3</v>
      </c>
      <c r="N9" s="56">
        <v>2</v>
      </c>
      <c r="O9" s="120">
        <f t="shared" si="0"/>
        <v>3.8333333333333335</v>
      </c>
      <c r="P9" s="120">
        <f t="shared" si="1"/>
        <v>2.5</v>
      </c>
    </row>
    <row r="10" spans="1:16" ht="16" thickBot="1">
      <c r="A10" s="15">
        <v>5</v>
      </c>
      <c r="B10" s="154" t="str">
        <f>'Список группы'!C8</f>
        <v>Гущина Софья</v>
      </c>
      <c r="C10" s="56">
        <v>3</v>
      </c>
      <c r="D10" s="56">
        <v>4</v>
      </c>
      <c r="E10" s="56">
        <v>3</v>
      </c>
      <c r="F10" s="56">
        <v>4</v>
      </c>
      <c r="G10" s="56">
        <v>3</v>
      </c>
      <c r="H10" s="56">
        <v>4</v>
      </c>
      <c r="I10" s="56">
        <v>4</v>
      </c>
      <c r="J10" s="56">
        <v>5</v>
      </c>
      <c r="K10" s="56">
        <v>4</v>
      </c>
      <c r="L10" s="56">
        <v>5</v>
      </c>
      <c r="M10" s="56">
        <v>3</v>
      </c>
      <c r="N10" s="56">
        <v>4</v>
      </c>
      <c r="O10" s="120">
        <f t="shared" si="0"/>
        <v>3.3333333333333335</v>
      </c>
      <c r="P10" s="120">
        <f t="shared" si="1"/>
        <v>4.333333333333333</v>
      </c>
    </row>
    <row r="11" spans="1:16" ht="16" thickBot="1">
      <c r="A11" s="15">
        <v>6</v>
      </c>
      <c r="B11" s="154" t="str">
        <f>'Список группы'!C9</f>
        <v>Десятниченко Кирилл</v>
      </c>
      <c r="C11" s="56">
        <v>2</v>
      </c>
      <c r="D11" s="56">
        <v>3</v>
      </c>
      <c r="E11" s="56">
        <v>2</v>
      </c>
      <c r="F11" s="56">
        <v>3</v>
      </c>
      <c r="G11" s="56">
        <v>2</v>
      </c>
      <c r="H11" s="56">
        <v>3</v>
      </c>
      <c r="I11" s="56">
        <v>3</v>
      </c>
      <c r="J11" s="56">
        <v>4</v>
      </c>
      <c r="K11" s="56">
        <v>3</v>
      </c>
      <c r="L11" s="56">
        <v>4</v>
      </c>
      <c r="M11" s="56">
        <v>3</v>
      </c>
      <c r="N11" s="56">
        <v>4</v>
      </c>
      <c r="O11" s="120">
        <f t="shared" si="0"/>
        <v>2.5</v>
      </c>
      <c r="P11" s="120">
        <f t="shared" si="1"/>
        <v>3.5</v>
      </c>
    </row>
    <row r="12" spans="1:16" ht="16" thickBot="1">
      <c r="A12" s="15">
        <v>7</v>
      </c>
      <c r="B12" s="154" t="str">
        <f>'Список группы'!C10</f>
        <v>Йолсал Дениз</v>
      </c>
      <c r="C12" s="56">
        <v>5</v>
      </c>
      <c r="D12" s="56">
        <v>5</v>
      </c>
      <c r="E12" s="56">
        <v>5</v>
      </c>
      <c r="F12" s="56">
        <v>5</v>
      </c>
      <c r="G12" s="56">
        <v>5</v>
      </c>
      <c r="H12" s="56">
        <v>5</v>
      </c>
      <c r="I12" s="56">
        <v>5</v>
      </c>
      <c r="J12" s="56">
        <v>5</v>
      </c>
      <c r="K12" s="56">
        <v>5</v>
      </c>
      <c r="L12" s="56">
        <v>5</v>
      </c>
      <c r="M12" s="56">
        <v>5</v>
      </c>
      <c r="N12" s="56">
        <v>5</v>
      </c>
      <c r="O12" s="120">
        <f t="shared" si="0"/>
        <v>5</v>
      </c>
      <c r="P12" s="120">
        <f t="shared" si="1"/>
        <v>5</v>
      </c>
    </row>
    <row r="13" spans="1:16" ht="16" thickBot="1">
      <c r="A13" s="15">
        <v>8</v>
      </c>
      <c r="B13" s="154" t="str">
        <f>'Список группы'!C11</f>
        <v>Кирилина Виктория</v>
      </c>
      <c r="C13" s="56">
        <v>3</v>
      </c>
      <c r="D13" s="56">
        <v>2</v>
      </c>
      <c r="E13" s="56">
        <v>4</v>
      </c>
      <c r="F13" s="56">
        <v>3</v>
      </c>
      <c r="G13" s="56">
        <v>5</v>
      </c>
      <c r="H13" s="56">
        <v>3</v>
      </c>
      <c r="I13" s="56">
        <v>4</v>
      </c>
      <c r="J13" s="56">
        <v>3</v>
      </c>
      <c r="K13" s="56">
        <v>4</v>
      </c>
      <c r="L13" s="56">
        <v>2</v>
      </c>
      <c r="M13" s="56">
        <v>3</v>
      </c>
      <c r="N13" s="56">
        <v>2</v>
      </c>
      <c r="O13" s="120">
        <f t="shared" si="0"/>
        <v>3.8333333333333335</v>
      </c>
      <c r="P13" s="120">
        <f t="shared" si="1"/>
        <v>2.5</v>
      </c>
    </row>
    <row r="14" spans="1:16" ht="16" thickBot="1">
      <c r="A14" s="15">
        <v>9</v>
      </c>
      <c r="B14" s="154" t="str">
        <f>'Список группы'!C12</f>
        <v>Князева Алиса</v>
      </c>
      <c r="C14" s="56">
        <v>3</v>
      </c>
      <c r="D14" s="56">
        <v>4</v>
      </c>
      <c r="E14" s="56">
        <v>3</v>
      </c>
      <c r="F14" s="56">
        <v>4</v>
      </c>
      <c r="G14" s="56">
        <v>3</v>
      </c>
      <c r="H14" s="56">
        <v>4</v>
      </c>
      <c r="I14" s="56">
        <v>4</v>
      </c>
      <c r="J14" s="56">
        <v>5</v>
      </c>
      <c r="K14" s="56">
        <v>4</v>
      </c>
      <c r="L14" s="56">
        <v>5</v>
      </c>
      <c r="M14" s="56">
        <v>3</v>
      </c>
      <c r="N14" s="56">
        <v>4</v>
      </c>
      <c r="O14" s="120">
        <f t="shared" si="0"/>
        <v>3.3333333333333335</v>
      </c>
      <c r="P14" s="120">
        <f t="shared" si="1"/>
        <v>4.333333333333333</v>
      </c>
    </row>
    <row r="15" spans="1:16" ht="16" thickBot="1">
      <c r="A15" s="15">
        <v>10</v>
      </c>
      <c r="B15" s="154" t="str">
        <f>'Список группы'!C13</f>
        <v>Максимова Анна</v>
      </c>
      <c r="C15" s="56">
        <v>2</v>
      </c>
      <c r="D15" s="56">
        <v>3</v>
      </c>
      <c r="E15" s="56">
        <v>2</v>
      </c>
      <c r="F15" s="56">
        <v>3</v>
      </c>
      <c r="G15" s="56">
        <v>2</v>
      </c>
      <c r="H15" s="56">
        <v>3</v>
      </c>
      <c r="I15" s="56">
        <v>3</v>
      </c>
      <c r="J15" s="56">
        <v>4</v>
      </c>
      <c r="K15" s="56">
        <v>3</v>
      </c>
      <c r="L15" s="56">
        <v>4</v>
      </c>
      <c r="M15" s="56">
        <v>3</v>
      </c>
      <c r="N15" s="56">
        <v>4</v>
      </c>
      <c r="O15" s="120">
        <f t="shared" si="0"/>
        <v>2.5</v>
      </c>
      <c r="P15" s="120">
        <f t="shared" si="1"/>
        <v>3.5</v>
      </c>
    </row>
    <row r="16" spans="1:16" ht="16" thickBot="1">
      <c r="A16" s="15">
        <v>11</v>
      </c>
      <c r="B16" s="154" t="str">
        <f>'Список группы'!C14</f>
        <v>Меньшов Алексей</v>
      </c>
      <c r="C16" s="56">
        <v>5</v>
      </c>
      <c r="D16" s="56">
        <v>5</v>
      </c>
      <c r="E16" s="56">
        <v>5</v>
      </c>
      <c r="F16" s="56">
        <v>5</v>
      </c>
      <c r="G16" s="56">
        <v>5</v>
      </c>
      <c r="H16" s="56">
        <v>5</v>
      </c>
      <c r="I16" s="56">
        <v>5</v>
      </c>
      <c r="J16" s="56">
        <v>5</v>
      </c>
      <c r="K16" s="56">
        <v>5</v>
      </c>
      <c r="L16" s="56">
        <v>5</v>
      </c>
      <c r="M16" s="56">
        <v>5</v>
      </c>
      <c r="N16" s="56">
        <v>5</v>
      </c>
      <c r="O16" s="120">
        <f t="shared" si="0"/>
        <v>5</v>
      </c>
      <c r="P16" s="120">
        <f t="shared" si="1"/>
        <v>5</v>
      </c>
    </row>
    <row r="17" spans="1:16" ht="16" thickBot="1">
      <c r="A17" s="15">
        <v>12</v>
      </c>
      <c r="B17" s="154" t="str">
        <f>'Список группы'!C15</f>
        <v>Муравлев Даниил</v>
      </c>
      <c r="C17" s="56">
        <v>3</v>
      </c>
      <c r="D17" s="56">
        <v>2</v>
      </c>
      <c r="E17" s="56">
        <v>4</v>
      </c>
      <c r="F17" s="56">
        <v>3</v>
      </c>
      <c r="G17" s="56">
        <v>5</v>
      </c>
      <c r="H17" s="56">
        <v>3</v>
      </c>
      <c r="I17" s="56">
        <v>4</v>
      </c>
      <c r="J17" s="56">
        <v>3</v>
      </c>
      <c r="K17" s="56">
        <v>4</v>
      </c>
      <c r="L17" s="56">
        <v>2</v>
      </c>
      <c r="M17" s="56">
        <v>3</v>
      </c>
      <c r="N17" s="56">
        <v>2</v>
      </c>
      <c r="O17" s="120">
        <f t="shared" si="0"/>
        <v>3.8333333333333335</v>
      </c>
      <c r="P17" s="120">
        <f t="shared" si="1"/>
        <v>2.5</v>
      </c>
    </row>
    <row r="18" spans="1:16" ht="16" thickBot="1">
      <c r="A18" s="15">
        <v>13</v>
      </c>
      <c r="B18" s="154" t="str">
        <f>'Список группы'!C16</f>
        <v xml:space="preserve">Панов Тимофей </v>
      </c>
      <c r="C18" s="56">
        <v>3</v>
      </c>
      <c r="D18" s="56">
        <v>4</v>
      </c>
      <c r="E18" s="56">
        <v>3</v>
      </c>
      <c r="F18" s="56">
        <v>4</v>
      </c>
      <c r="G18" s="56">
        <v>3</v>
      </c>
      <c r="H18" s="56">
        <v>4</v>
      </c>
      <c r="I18" s="56">
        <v>4</v>
      </c>
      <c r="J18" s="56">
        <v>5</v>
      </c>
      <c r="K18" s="56">
        <v>4</v>
      </c>
      <c r="L18" s="56">
        <v>5</v>
      </c>
      <c r="M18" s="56">
        <v>3</v>
      </c>
      <c r="N18" s="56">
        <v>4</v>
      </c>
      <c r="O18" s="120">
        <f t="shared" si="0"/>
        <v>3.3333333333333335</v>
      </c>
      <c r="P18" s="120">
        <f t="shared" si="1"/>
        <v>4.333333333333333</v>
      </c>
    </row>
    <row r="19" spans="1:16" ht="16" thickBot="1">
      <c r="A19" s="15">
        <v>14</v>
      </c>
      <c r="B19" s="154" t="str">
        <f>'Список группы'!C17</f>
        <v xml:space="preserve">Саркисов Илья </v>
      </c>
      <c r="C19" s="56">
        <v>2</v>
      </c>
      <c r="D19" s="56">
        <v>3</v>
      </c>
      <c r="E19" s="56">
        <v>2</v>
      </c>
      <c r="F19" s="56">
        <v>3</v>
      </c>
      <c r="G19" s="56">
        <v>2</v>
      </c>
      <c r="H19" s="56">
        <v>3</v>
      </c>
      <c r="I19" s="56">
        <v>3</v>
      </c>
      <c r="J19" s="56">
        <v>4</v>
      </c>
      <c r="K19" s="56">
        <v>3</v>
      </c>
      <c r="L19" s="56">
        <v>4</v>
      </c>
      <c r="M19" s="56">
        <v>3</v>
      </c>
      <c r="N19" s="56">
        <v>4</v>
      </c>
      <c r="O19" s="120">
        <f t="shared" si="0"/>
        <v>2.5</v>
      </c>
      <c r="P19" s="120">
        <f t="shared" si="1"/>
        <v>3.5</v>
      </c>
    </row>
    <row r="20" spans="1:16" ht="16" thickBot="1">
      <c r="A20" s="15">
        <v>15</v>
      </c>
      <c r="B20" s="154" t="str">
        <f>'Список группы'!C18</f>
        <v xml:space="preserve">Свирская Анастасия </v>
      </c>
      <c r="C20" s="56">
        <v>5</v>
      </c>
      <c r="D20" s="56">
        <v>5</v>
      </c>
      <c r="E20" s="56">
        <v>5</v>
      </c>
      <c r="F20" s="56">
        <v>5</v>
      </c>
      <c r="G20" s="56">
        <v>5</v>
      </c>
      <c r="H20" s="56">
        <v>5</v>
      </c>
      <c r="I20" s="56">
        <v>5</v>
      </c>
      <c r="J20" s="56">
        <v>5</v>
      </c>
      <c r="K20" s="56">
        <v>5</v>
      </c>
      <c r="L20" s="56">
        <v>5</v>
      </c>
      <c r="M20" s="56">
        <v>5</v>
      </c>
      <c r="N20" s="56">
        <v>5</v>
      </c>
      <c r="O20" s="120">
        <f t="shared" si="0"/>
        <v>5</v>
      </c>
      <c r="P20" s="120">
        <f t="shared" si="1"/>
        <v>5</v>
      </c>
    </row>
    <row r="21" spans="1:16" ht="16" thickBot="1">
      <c r="A21" s="15">
        <v>16</v>
      </c>
      <c r="B21" s="154" t="str">
        <f>'Список группы'!C19</f>
        <v>Семенина Елизавета</v>
      </c>
      <c r="C21" s="56">
        <v>3</v>
      </c>
      <c r="D21" s="56">
        <v>2</v>
      </c>
      <c r="E21" s="56">
        <v>4</v>
      </c>
      <c r="F21" s="56">
        <v>3</v>
      </c>
      <c r="G21" s="56">
        <v>5</v>
      </c>
      <c r="H21" s="56">
        <v>3</v>
      </c>
      <c r="I21" s="56">
        <v>4</v>
      </c>
      <c r="J21" s="56">
        <v>3</v>
      </c>
      <c r="K21" s="56">
        <v>4</v>
      </c>
      <c r="L21" s="56">
        <v>2</v>
      </c>
      <c r="M21" s="56">
        <v>3</v>
      </c>
      <c r="N21" s="56">
        <v>2</v>
      </c>
      <c r="O21" s="120">
        <f t="shared" si="0"/>
        <v>3.8333333333333335</v>
      </c>
      <c r="P21" s="120">
        <f t="shared" si="1"/>
        <v>2.5</v>
      </c>
    </row>
    <row r="22" spans="1:16" ht="16" thickBot="1">
      <c r="A22" s="15">
        <v>17</v>
      </c>
      <c r="B22" s="154" t="str">
        <f>'Список группы'!C20</f>
        <v>Сергеев Алексей</v>
      </c>
      <c r="C22" s="56">
        <v>3</v>
      </c>
      <c r="D22" s="56">
        <v>4</v>
      </c>
      <c r="E22" s="56">
        <v>3</v>
      </c>
      <c r="F22" s="56">
        <v>4</v>
      </c>
      <c r="G22" s="56">
        <v>3</v>
      </c>
      <c r="H22" s="56">
        <v>4</v>
      </c>
      <c r="I22" s="56">
        <v>4</v>
      </c>
      <c r="J22" s="56">
        <v>5</v>
      </c>
      <c r="K22" s="56">
        <v>4</v>
      </c>
      <c r="L22" s="56">
        <v>5</v>
      </c>
      <c r="M22" s="56">
        <v>3</v>
      </c>
      <c r="N22" s="56">
        <v>4</v>
      </c>
      <c r="O22" s="120">
        <f t="shared" si="0"/>
        <v>3.3333333333333335</v>
      </c>
      <c r="P22" s="120">
        <f t="shared" si="1"/>
        <v>4.333333333333333</v>
      </c>
    </row>
    <row r="23" spans="1:16" ht="16" thickBot="1">
      <c r="A23" s="15">
        <v>18</v>
      </c>
      <c r="B23" s="154" t="str">
        <f>'Список группы'!C21</f>
        <v>Солопов Максим</v>
      </c>
      <c r="C23" s="56">
        <v>2</v>
      </c>
      <c r="D23" s="56">
        <v>3</v>
      </c>
      <c r="E23" s="56">
        <v>2</v>
      </c>
      <c r="F23" s="56">
        <v>3</v>
      </c>
      <c r="G23" s="56">
        <v>2</v>
      </c>
      <c r="H23" s="56">
        <v>3</v>
      </c>
      <c r="I23" s="56">
        <v>3</v>
      </c>
      <c r="J23" s="56">
        <v>4</v>
      </c>
      <c r="K23" s="56">
        <v>3</v>
      </c>
      <c r="L23" s="56">
        <v>4</v>
      </c>
      <c r="M23" s="56">
        <v>3</v>
      </c>
      <c r="N23" s="56">
        <v>4</v>
      </c>
      <c r="O23" s="120">
        <f t="shared" si="0"/>
        <v>2.5</v>
      </c>
      <c r="P23" s="120">
        <f t="shared" si="1"/>
        <v>3.5</v>
      </c>
    </row>
    <row r="24" spans="1:16" ht="16" thickBot="1">
      <c r="A24" s="15">
        <v>19</v>
      </c>
      <c r="B24" s="154" t="str">
        <f>'Список группы'!C22</f>
        <v xml:space="preserve">Стригунов Александр </v>
      </c>
      <c r="C24" s="56">
        <v>5</v>
      </c>
      <c r="D24" s="56">
        <v>5</v>
      </c>
      <c r="E24" s="56">
        <v>5</v>
      </c>
      <c r="F24" s="56">
        <v>5</v>
      </c>
      <c r="G24" s="56">
        <v>5</v>
      </c>
      <c r="H24" s="56">
        <v>5</v>
      </c>
      <c r="I24" s="56">
        <v>5</v>
      </c>
      <c r="J24" s="56">
        <v>5</v>
      </c>
      <c r="K24" s="56">
        <v>5</v>
      </c>
      <c r="L24" s="56">
        <v>5</v>
      </c>
      <c r="M24" s="56">
        <v>5</v>
      </c>
      <c r="N24" s="56">
        <v>5</v>
      </c>
      <c r="O24" s="120">
        <f t="shared" si="0"/>
        <v>5</v>
      </c>
      <c r="P24" s="120">
        <f t="shared" si="1"/>
        <v>5</v>
      </c>
    </row>
    <row r="25" spans="1:16" ht="16" thickBot="1">
      <c r="A25" s="15">
        <v>20</v>
      </c>
      <c r="B25" s="154" t="str">
        <f>'Список группы'!C23</f>
        <v>Тихонов Данил</v>
      </c>
      <c r="C25" s="56">
        <v>3</v>
      </c>
      <c r="D25" s="56">
        <v>2</v>
      </c>
      <c r="E25" s="56">
        <v>4</v>
      </c>
      <c r="F25" s="56">
        <v>3</v>
      </c>
      <c r="G25" s="56">
        <v>5</v>
      </c>
      <c r="H25" s="56">
        <v>3</v>
      </c>
      <c r="I25" s="56">
        <v>4</v>
      </c>
      <c r="J25" s="56">
        <v>3</v>
      </c>
      <c r="K25" s="56">
        <v>4</v>
      </c>
      <c r="L25" s="56">
        <v>2</v>
      </c>
      <c r="M25" s="56">
        <v>3</v>
      </c>
      <c r="N25" s="56">
        <v>2</v>
      </c>
      <c r="O25" s="120">
        <f t="shared" si="0"/>
        <v>3.8333333333333335</v>
      </c>
      <c r="P25" s="120">
        <f t="shared" si="1"/>
        <v>2.5</v>
      </c>
    </row>
    <row r="26" spans="1:16" ht="16" thickBot="1">
      <c r="A26" s="15">
        <v>21</v>
      </c>
      <c r="B26" s="154" t="str">
        <f>'Список группы'!C24</f>
        <v>Федоров Данила</v>
      </c>
      <c r="C26" s="56">
        <v>3</v>
      </c>
      <c r="D26" s="56">
        <v>4</v>
      </c>
      <c r="E26" s="56">
        <v>3</v>
      </c>
      <c r="F26" s="56">
        <v>4</v>
      </c>
      <c r="G26" s="56">
        <v>3</v>
      </c>
      <c r="H26" s="56">
        <v>4</v>
      </c>
      <c r="I26" s="56">
        <v>4</v>
      </c>
      <c r="J26" s="56">
        <v>5</v>
      </c>
      <c r="K26" s="56">
        <v>4</v>
      </c>
      <c r="L26" s="56">
        <v>5</v>
      </c>
      <c r="M26" s="56">
        <v>3</v>
      </c>
      <c r="N26" s="56">
        <v>4</v>
      </c>
      <c r="O26" s="120">
        <f t="shared" si="0"/>
        <v>3.3333333333333335</v>
      </c>
      <c r="P26" s="120">
        <f t="shared" si="1"/>
        <v>4.333333333333333</v>
      </c>
    </row>
    <row r="27" spans="1:16" ht="16" thickBot="1">
      <c r="A27" s="15">
        <v>22</v>
      </c>
      <c r="B27" s="154" t="str">
        <f>'Список группы'!C25</f>
        <v>Чалдина Дарья</v>
      </c>
      <c r="C27" s="56">
        <v>2</v>
      </c>
      <c r="D27" s="56">
        <v>3</v>
      </c>
      <c r="E27" s="56">
        <v>2</v>
      </c>
      <c r="F27" s="56">
        <v>3</v>
      </c>
      <c r="G27" s="56">
        <v>2</v>
      </c>
      <c r="H27" s="56">
        <v>3</v>
      </c>
      <c r="I27" s="56">
        <v>3</v>
      </c>
      <c r="J27" s="56">
        <v>4</v>
      </c>
      <c r="K27" s="56">
        <v>3</v>
      </c>
      <c r="L27" s="56">
        <v>4</v>
      </c>
      <c r="M27" s="56">
        <v>3</v>
      </c>
      <c r="N27" s="56">
        <v>4</v>
      </c>
      <c r="O27" s="120">
        <f t="shared" si="0"/>
        <v>2.5</v>
      </c>
      <c r="P27" s="120">
        <f t="shared" si="1"/>
        <v>3.5</v>
      </c>
    </row>
    <row r="28" spans="1:16" ht="16" thickBot="1">
      <c r="A28" s="15">
        <v>23</v>
      </c>
      <c r="B28" s="154" t="str">
        <f>'Список группы'!C26</f>
        <v xml:space="preserve">Черногоров Аркадий </v>
      </c>
      <c r="C28" s="56">
        <v>5</v>
      </c>
      <c r="D28" s="56">
        <v>5</v>
      </c>
      <c r="E28" s="56">
        <v>5</v>
      </c>
      <c r="F28" s="56">
        <v>5</v>
      </c>
      <c r="G28" s="56">
        <v>5</v>
      </c>
      <c r="H28" s="56">
        <v>5</v>
      </c>
      <c r="I28" s="56">
        <v>5</v>
      </c>
      <c r="J28" s="56">
        <v>5</v>
      </c>
      <c r="K28" s="56">
        <v>5</v>
      </c>
      <c r="L28" s="56">
        <v>5</v>
      </c>
      <c r="M28" s="56">
        <v>5</v>
      </c>
      <c r="N28" s="56">
        <v>5</v>
      </c>
      <c r="O28" s="120">
        <f t="shared" si="0"/>
        <v>5</v>
      </c>
      <c r="P28" s="120">
        <f t="shared" si="1"/>
        <v>5</v>
      </c>
    </row>
    <row r="29" spans="1:16" ht="16" thickBot="1">
      <c r="A29" s="15">
        <v>24</v>
      </c>
      <c r="B29" s="154" t="str">
        <f>'Список группы'!C27</f>
        <v xml:space="preserve">Шагабудинов Владислав </v>
      </c>
      <c r="C29" s="56">
        <v>3</v>
      </c>
      <c r="D29" s="56">
        <v>2</v>
      </c>
      <c r="E29" s="56">
        <v>4</v>
      </c>
      <c r="F29" s="56">
        <v>3</v>
      </c>
      <c r="G29" s="56">
        <v>5</v>
      </c>
      <c r="H29" s="56">
        <v>3</v>
      </c>
      <c r="I29" s="56">
        <v>4</v>
      </c>
      <c r="J29" s="56">
        <v>3</v>
      </c>
      <c r="K29" s="56">
        <v>4</v>
      </c>
      <c r="L29" s="56">
        <v>2</v>
      </c>
      <c r="M29" s="56">
        <v>3</v>
      </c>
      <c r="N29" s="56">
        <v>2</v>
      </c>
      <c r="O29" s="120">
        <f t="shared" si="0"/>
        <v>3.8333333333333335</v>
      </c>
      <c r="P29" s="120">
        <f t="shared" si="1"/>
        <v>2.5</v>
      </c>
    </row>
    <row r="30" spans="1:16" s="48" customFormat="1" ht="24.75" customHeight="1" thickBot="1">
      <c r="A30" s="13"/>
      <c r="B30" s="74" t="s">
        <v>16</v>
      </c>
      <c r="C30" s="73">
        <f>(C6+C7+C8+C9+C10+C11+C12+C13+C14+C15+C16+C17+C18+C19+C20+C21+C22+C23+C24+C25+C26+C27+C28+C29)/(COUNTA($B$6:$B$29)-COUNTIF($B$6:$B$29,"=0"))</f>
        <v>3.25</v>
      </c>
      <c r="D30" s="73">
        <f t="shared" ref="D30:N30" si="2">(D6+D7+D8+D9+D10+D11+D12+D13+D14+D15+D16+D17+D18+D19+D20+D21+D22+D23+D24+D25+D26+D27+D28+D29)/(COUNTA($B$6:$B$29)-COUNTIF($B$6:$B$29,"=0"))</f>
        <v>3.5</v>
      </c>
      <c r="E30" s="73">
        <f t="shared" si="2"/>
        <v>3.5</v>
      </c>
      <c r="F30" s="73">
        <f t="shared" si="2"/>
        <v>3.75</v>
      </c>
      <c r="G30" s="73">
        <f t="shared" si="2"/>
        <v>3.75</v>
      </c>
      <c r="H30" s="73">
        <f t="shared" si="2"/>
        <v>3.75</v>
      </c>
      <c r="I30" s="73">
        <f t="shared" si="2"/>
        <v>4</v>
      </c>
      <c r="J30" s="73">
        <f t="shared" si="2"/>
        <v>4.25</v>
      </c>
      <c r="K30" s="73">
        <f t="shared" si="2"/>
        <v>4</v>
      </c>
      <c r="L30" s="73">
        <f t="shared" si="2"/>
        <v>4</v>
      </c>
      <c r="M30" s="73">
        <f t="shared" si="2"/>
        <v>3.5</v>
      </c>
      <c r="N30" s="73">
        <f t="shared" si="2"/>
        <v>3.75</v>
      </c>
      <c r="O30" s="119">
        <f t="shared" si="0"/>
        <v>3.6666666666666665</v>
      </c>
      <c r="P30" s="119">
        <f t="shared" si="1"/>
        <v>3.8333333333333335</v>
      </c>
    </row>
    <row r="33" spans="2:6" ht="15">
      <c r="B33" s="17" t="s">
        <v>17</v>
      </c>
      <c r="C33" s="18"/>
      <c r="D33" s="18"/>
      <c r="E33" s="18"/>
      <c r="F33" s="18"/>
    </row>
    <row r="34" spans="2:6" ht="30">
      <c r="B34" s="19"/>
      <c r="C34" s="20" t="s">
        <v>18</v>
      </c>
      <c r="D34" s="20" t="s">
        <v>19</v>
      </c>
      <c r="E34" s="20" t="s">
        <v>20</v>
      </c>
      <c r="F34" s="20" t="s">
        <v>21</v>
      </c>
    </row>
    <row r="35" spans="2:6" ht="15.5">
      <c r="B35" s="21" t="s">
        <v>22</v>
      </c>
      <c r="C35" s="156">
        <f>COUNTA(B6:B29)-COUNTIF($B$6:$B$29,"=0")</f>
        <v>24</v>
      </c>
      <c r="D35" s="22">
        <f>COUNTIF($O$6:$O$29,"&gt;=3,8")</f>
        <v>12</v>
      </c>
      <c r="E35" s="22">
        <f>COUNTIFS($O$6:$O$29,"&lt;3,7",$O$6:$O$29,"&gt;=2,3")</f>
        <v>12</v>
      </c>
      <c r="F35" s="22">
        <f>COUNTIFS($O$6:$O$29,"&lt;2,2",$O$6:$O$29,"&gt;0")</f>
        <v>0</v>
      </c>
    </row>
    <row r="36" spans="2:6" ht="15.5">
      <c r="B36" s="21" t="s">
        <v>23</v>
      </c>
      <c r="C36" s="22">
        <v>100</v>
      </c>
      <c r="D36" s="23">
        <f>D35*C36/C35</f>
        <v>50</v>
      </c>
      <c r="E36" s="23">
        <f>E35*C36/C35</f>
        <v>50</v>
      </c>
      <c r="F36" s="23">
        <f>F35*C36/C35</f>
        <v>0</v>
      </c>
    </row>
    <row r="37" spans="2:6" ht="15.5">
      <c r="B37" s="24"/>
      <c r="C37" s="18"/>
      <c r="D37" s="18"/>
      <c r="E37" s="18"/>
      <c r="F37" s="18"/>
    </row>
    <row r="38" spans="2:6" ht="15.5">
      <c r="B38" s="24"/>
      <c r="C38" s="18"/>
      <c r="D38" s="18"/>
      <c r="E38" s="18"/>
      <c r="F38" s="18"/>
    </row>
    <row r="39" spans="2:6" ht="15">
      <c r="B39" s="17" t="s">
        <v>24</v>
      </c>
      <c r="C39" s="18"/>
      <c r="D39" s="18"/>
      <c r="E39" s="18"/>
      <c r="F39" s="18"/>
    </row>
    <row r="40" spans="2:6" ht="30">
      <c r="B40" s="19"/>
      <c r="C40" s="25" t="s">
        <v>18</v>
      </c>
      <c r="D40" s="20" t="s">
        <v>19</v>
      </c>
      <c r="E40" s="20" t="s">
        <v>20</v>
      </c>
      <c r="F40" s="20" t="s">
        <v>21</v>
      </c>
    </row>
    <row r="41" spans="2:6" ht="15.5">
      <c r="B41" s="21" t="s">
        <v>22</v>
      </c>
      <c r="C41" s="156">
        <f>COUNTA(B6:B29)-COUNTIF($B$6:$B$29,"=0")</f>
        <v>24</v>
      </c>
      <c r="D41" s="22">
        <f>COUNTIF($P$6:$P$29,"&gt;=3,8")</f>
        <v>12</v>
      </c>
      <c r="E41" s="22">
        <f>COUNTIFS($P$6:$P$29,"&lt;3,7",$P$6:$P$29,"&gt;=2,3")</f>
        <v>12</v>
      </c>
      <c r="F41" s="22">
        <f>COUNTIFS($P$6:$P$29,"&lt;2,2",$P$6:$P$29,"&gt;0")</f>
        <v>0</v>
      </c>
    </row>
    <row r="42" spans="2:6" ht="15.5">
      <c r="B42" s="21" t="s">
        <v>23</v>
      </c>
      <c r="C42" s="22">
        <v>100</v>
      </c>
      <c r="D42" s="23">
        <f>D41*C42/C41</f>
        <v>50</v>
      </c>
      <c r="E42" s="23">
        <f>E41*C42/C41</f>
        <v>50</v>
      </c>
      <c r="F42" s="23">
        <f>F41*C42/C41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1">
    <mergeCell ref="K3:L4"/>
    <mergeCell ref="M3:N4"/>
    <mergeCell ref="O1:P1"/>
    <mergeCell ref="A3:A5"/>
    <mergeCell ref="B3:B5"/>
    <mergeCell ref="C3:D4"/>
    <mergeCell ref="O3:P4"/>
    <mergeCell ref="I4:J4"/>
    <mergeCell ref="E4:F4"/>
    <mergeCell ref="G4:H4"/>
    <mergeCell ref="E3:J3"/>
  </mergeCells>
  <hyperlinks>
    <hyperlink ref="O1" location="ОГЛАВЛЕНИЕ!A1" display="ОГЛАВЛЕНИЕ" xr:uid="{00000000-0004-0000-0D00-000000000000}"/>
  </hyperlinks>
  <pageMargins left="0.7" right="0.51704545454545459" top="0.75" bottom="0.75" header="0.3" footer="0.3"/>
  <pageSetup paperSize="9" scale="49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4">
    <tabColor rgb="FFFFC000"/>
    <pageSetUpPr fitToPage="1"/>
  </sheetPr>
  <dimension ref="A1:H46"/>
  <sheetViews>
    <sheetView view="pageLayout" zoomScaleNormal="100" workbookViewId="0">
      <selection activeCell="D4" sqref="D4"/>
    </sheetView>
  </sheetViews>
  <sheetFormatPr defaultRowHeight="14.5"/>
  <cols>
    <col min="3" max="3" width="20.81640625" customWidth="1"/>
    <col min="4" max="5" width="18.26953125" customWidth="1"/>
    <col min="6" max="6" width="21.453125" customWidth="1"/>
  </cols>
  <sheetData>
    <row r="1" spans="1:8" ht="17.5">
      <c r="A1" s="1"/>
      <c r="B1" s="338" t="s">
        <v>50</v>
      </c>
      <c r="C1" s="338"/>
      <c r="D1" s="338"/>
      <c r="E1" s="338"/>
      <c r="F1" s="338"/>
      <c r="G1" s="338"/>
      <c r="H1" s="12"/>
    </row>
    <row r="2" spans="1:8" ht="17.5">
      <c r="A2" s="1"/>
      <c r="B2" s="293" t="s">
        <v>51</v>
      </c>
      <c r="C2" s="293"/>
      <c r="D2" s="293"/>
      <c r="E2" s="293"/>
      <c r="F2" s="293"/>
      <c r="G2" s="293"/>
      <c r="H2" s="2"/>
    </row>
    <row r="3" spans="1:8" ht="17.5">
      <c r="A3" s="1"/>
      <c r="B3" s="2"/>
      <c r="C3" s="2"/>
      <c r="D3" s="2"/>
      <c r="E3" s="2"/>
      <c r="F3" s="2"/>
      <c r="G3" s="341" t="s">
        <v>154</v>
      </c>
      <c r="H3" s="341"/>
    </row>
    <row r="4" spans="1:8" ht="92.25" customHeight="1">
      <c r="A4" s="1"/>
      <c r="B4" s="3"/>
      <c r="C4" s="4" t="s">
        <v>52</v>
      </c>
      <c r="D4" s="4" t="s">
        <v>53</v>
      </c>
      <c r="E4" s="4" t="s">
        <v>54</v>
      </c>
      <c r="F4" s="128" t="s">
        <v>55</v>
      </c>
      <c r="G4" s="57"/>
      <c r="H4" s="58"/>
    </row>
    <row r="5" spans="1:8" ht="15.5">
      <c r="A5" s="1"/>
      <c r="B5" s="6"/>
      <c r="C5" s="7">
        <v>1</v>
      </c>
      <c r="D5" s="7">
        <v>2</v>
      </c>
      <c r="E5" s="7">
        <v>3</v>
      </c>
      <c r="F5" s="129" t="s">
        <v>98</v>
      </c>
      <c r="G5" s="60"/>
      <c r="H5" s="57"/>
    </row>
    <row r="6" spans="1:8" ht="18">
      <c r="A6" s="1"/>
      <c r="B6" s="8" t="s">
        <v>31</v>
      </c>
      <c r="C6" s="63">
        <f>'СК-1'!V32</f>
        <v>3.7222222222222223</v>
      </c>
      <c r="D6" s="63">
        <f>'СК-2'!N32</f>
        <v>3.7</v>
      </c>
      <c r="E6" s="63">
        <f>'СК-3'!O30</f>
        <v>3.6666666666666665</v>
      </c>
      <c r="F6" s="130">
        <f>(C6+D6+E6)/3</f>
        <v>3.6962962962962962</v>
      </c>
      <c r="G6" s="43"/>
      <c r="H6" s="43"/>
    </row>
    <row r="7" spans="1:8" ht="18">
      <c r="A7" s="1"/>
      <c r="B7" s="8" t="s">
        <v>32</v>
      </c>
      <c r="C7" s="63">
        <f>'СК-1'!W32</f>
        <v>3.9444444444444446</v>
      </c>
      <c r="D7" s="63">
        <f>'СК-2'!O32</f>
        <v>3.85</v>
      </c>
      <c r="E7" s="63">
        <f>'СК-3'!P30</f>
        <v>3.8333333333333335</v>
      </c>
      <c r="F7" s="130">
        <f>(C7+D7+E7)/3</f>
        <v>3.8759259259259262</v>
      </c>
      <c r="G7" s="43"/>
      <c r="H7" s="43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 ht="15.5">
      <c r="A29" s="339" t="s">
        <v>33</v>
      </c>
      <c r="B29" s="339"/>
      <c r="C29" s="1"/>
      <c r="D29" s="1"/>
      <c r="E29" s="1"/>
      <c r="F29" s="1"/>
      <c r="G29" s="1"/>
      <c r="H29" s="1"/>
    </row>
    <row r="30" spans="1:8" ht="15.5">
      <c r="A30" s="340" t="s">
        <v>56</v>
      </c>
      <c r="B30" s="340"/>
      <c r="C30" s="66"/>
      <c r="D30" s="10"/>
      <c r="E30" s="295"/>
      <c r="F30" s="295"/>
      <c r="G30" s="295"/>
      <c r="H30" s="295"/>
    </row>
    <row r="31" spans="1:8">
      <c r="A31" s="65"/>
      <c r="B31" s="65"/>
      <c r="C31" s="67"/>
      <c r="D31" s="11"/>
      <c r="E31" s="296"/>
      <c r="F31" s="296"/>
      <c r="G31" s="296"/>
      <c r="H31" s="296"/>
    </row>
    <row r="32" spans="1:8">
      <c r="A32" s="67"/>
      <c r="B32" s="67"/>
      <c r="C32" s="67"/>
      <c r="D32" s="11"/>
      <c r="E32" s="296"/>
      <c r="F32" s="296"/>
      <c r="G32" s="296"/>
      <c r="H32" s="296"/>
    </row>
    <row r="33" spans="1:8">
      <c r="A33" s="67"/>
      <c r="B33" s="67"/>
      <c r="C33" s="67"/>
      <c r="D33" s="11"/>
      <c r="E33" s="296"/>
      <c r="F33" s="296"/>
      <c r="G33" s="296"/>
      <c r="H33" s="296"/>
    </row>
    <row r="34" spans="1:8">
      <c r="A34" s="67"/>
      <c r="B34" s="67"/>
      <c r="C34" s="67"/>
      <c r="D34" s="11"/>
      <c r="E34" s="296"/>
      <c r="F34" s="296"/>
      <c r="G34" s="296"/>
      <c r="H34" s="296"/>
    </row>
    <row r="35" spans="1:8">
      <c r="A35" s="67"/>
      <c r="B35" s="67"/>
      <c r="C35" s="67"/>
      <c r="D35" s="11"/>
      <c r="E35" s="296"/>
      <c r="F35" s="296"/>
      <c r="G35" s="296"/>
      <c r="H35" s="296"/>
    </row>
    <row r="36" spans="1:8">
      <c r="A36" s="67"/>
      <c r="B36" s="67"/>
      <c r="C36" s="67"/>
      <c r="D36" s="11"/>
      <c r="E36" s="296"/>
      <c r="F36" s="296"/>
      <c r="G36" s="296"/>
      <c r="H36" s="296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 ht="15.5">
      <c r="A38" s="318" t="s">
        <v>57</v>
      </c>
      <c r="B38" s="318"/>
      <c r="C38" s="66"/>
      <c r="D38" s="10"/>
      <c r="E38" s="295"/>
      <c r="F38" s="295"/>
      <c r="G38" s="295"/>
      <c r="H38" s="295"/>
    </row>
    <row r="39" spans="1:8">
      <c r="A39" s="65"/>
      <c r="B39" s="65"/>
      <c r="C39" s="67"/>
      <c r="D39" s="11"/>
      <c r="E39" s="296"/>
      <c r="F39" s="296"/>
      <c r="G39" s="296"/>
      <c r="H39" s="296"/>
    </row>
    <row r="40" spans="1:8">
      <c r="A40" s="67"/>
      <c r="B40" s="67"/>
      <c r="C40" s="67"/>
      <c r="D40" s="11"/>
      <c r="E40" s="296"/>
      <c r="F40" s="296"/>
      <c r="G40" s="296"/>
      <c r="H40" s="296"/>
    </row>
    <row r="41" spans="1:8">
      <c r="A41" s="67"/>
      <c r="B41" s="67"/>
      <c r="C41" s="67"/>
      <c r="D41" s="11"/>
      <c r="E41" s="296"/>
      <c r="F41" s="296"/>
      <c r="G41" s="296"/>
      <c r="H41" s="296"/>
    </row>
    <row r="42" spans="1:8">
      <c r="A42" s="67"/>
      <c r="B42" s="67"/>
      <c r="C42" s="67"/>
      <c r="D42" s="11"/>
      <c r="E42" s="296"/>
      <c r="F42" s="296"/>
      <c r="G42" s="296"/>
      <c r="H42" s="296"/>
    </row>
    <row r="43" spans="1:8">
      <c r="A43" s="67"/>
      <c r="B43" s="67"/>
      <c r="C43" s="67"/>
      <c r="D43" s="11"/>
      <c r="E43" s="296"/>
      <c r="F43" s="296"/>
      <c r="G43" s="296"/>
      <c r="H43" s="296"/>
    </row>
    <row r="44" spans="1:8">
      <c r="A44" s="67"/>
      <c r="B44" s="67"/>
      <c r="C44" s="67"/>
      <c r="D44" s="11"/>
      <c r="E44" s="296"/>
      <c r="F44" s="296"/>
      <c r="G44" s="296"/>
      <c r="H44" s="296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</sheetData>
  <sheetProtection algorithmName="SHA-512" hashValue="ou9nqnDVWWMAp1tke6mDFMk6+Z6S4LC6NC2D6Z72f6VRNbtUtN9g7vgMjVsM8YX67oLcAdDQZFztdakyFa0J8A==" saltValue="/htBxAZ55jl3NH+h2wrqrg==" spinCount="100000" sheet="1" formatCells="0" formatColumns="0" formatRows="0" insertColumns="0" insertRows="0" insertHyperlinks="0" deleteColumns="0" deleteRows="0" sort="0" autoFilter="0" pivotTables="0"/>
  <mergeCells count="20">
    <mergeCell ref="A38:B38"/>
    <mergeCell ref="G3:H3"/>
    <mergeCell ref="E39:H39"/>
    <mergeCell ref="E40:H40"/>
    <mergeCell ref="E41:H41"/>
    <mergeCell ref="E42:H42"/>
    <mergeCell ref="E43:H43"/>
    <mergeCell ref="E44:H44"/>
    <mergeCell ref="E33:H33"/>
    <mergeCell ref="E34:H34"/>
    <mergeCell ref="E35:H35"/>
    <mergeCell ref="E36:H36"/>
    <mergeCell ref="E38:H38"/>
    <mergeCell ref="B1:G1"/>
    <mergeCell ref="B2:G2"/>
    <mergeCell ref="E30:H30"/>
    <mergeCell ref="E31:H31"/>
    <mergeCell ref="E32:H32"/>
    <mergeCell ref="A29:B29"/>
    <mergeCell ref="A30:B30"/>
  </mergeCells>
  <hyperlinks>
    <hyperlink ref="G3" location="ОГЛАВЛЕНИЕ!A1" display="ОГЛАВЛЕНИЕ" xr:uid="{00000000-0004-0000-0E00-000000000000}"/>
  </hyperlinks>
  <pageMargins left="0.7" right="0.7" top="0.75" bottom="0.75" header="0.3" footer="0.3"/>
  <pageSetup paperSize="9" scale="77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5">
    <tabColor rgb="FFFFFF00"/>
    <pageSetUpPr fitToPage="1"/>
  </sheetPr>
  <dimension ref="A1:L43"/>
  <sheetViews>
    <sheetView view="pageLayout" topLeftCell="A10" zoomScale="70" zoomScaleNormal="100" zoomScalePageLayoutView="70" workbookViewId="0">
      <selection activeCell="G39" sqref="G39"/>
    </sheetView>
  </sheetViews>
  <sheetFormatPr defaultColWidth="9.1796875" defaultRowHeight="14.5"/>
  <cols>
    <col min="1" max="1" width="9.1796875" style="1"/>
    <col min="2" max="2" width="27.1796875" style="1" customWidth="1"/>
    <col min="3" max="4" width="9.1796875" style="1"/>
    <col min="5" max="5" width="13.26953125" style="1" customWidth="1"/>
    <col min="6" max="6" width="10.26953125" style="1" customWidth="1"/>
    <col min="7" max="7" width="12.54296875" style="1" customWidth="1"/>
    <col min="8" max="8" width="14.453125" style="1" customWidth="1"/>
    <col min="9" max="9" width="13" style="1" customWidth="1"/>
    <col min="10" max="10" width="11.54296875" style="1" customWidth="1"/>
    <col min="11" max="16384" width="9.1796875" style="1"/>
  </cols>
  <sheetData>
    <row r="1" spans="1:12" ht="17.5">
      <c r="A1" s="240" t="s">
        <v>58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spans="1:12" ht="18" thickBot="1">
      <c r="A2" s="33" t="s">
        <v>59</v>
      </c>
      <c r="I2" s="348" t="s">
        <v>154</v>
      </c>
      <c r="J2" s="348"/>
      <c r="K2" s="194"/>
    </row>
    <row r="3" spans="1:12" ht="18.5" thickBot="1">
      <c r="A3" s="34"/>
    </row>
    <row r="4" spans="1:12" ht="54" customHeight="1">
      <c r="A4" s="243" t="s">
        <v>8</v>
      </c>
      <c r="B4" s="243" t="s">
        <v>9</v>
      </c>
      <c r="C4" s="254" t="s">
        <v>276</v>
      </c>
      <c r="D4" s="291"/>
      <c r="E4" s="298" t="s">
        <v>277</v>
      </c>
      <c r="F4" s="321"/>
      <c r="G4" s="298" t="s">
        <v>279</v>
      </c>
      <c r="H4" s="299"/>
      <c r="I4" s="321" t="s">
        <v>278</v>
      </c>
      <c r="J4" s="299"/>
      <c r="K4" s="323" t="s">
        <v>12</v>
      </c>
      <c r="L4" s="324"/>
    </row>
    <row r="5" spans="1:12" ht="29.25" customHeight="1">
      <c r="A5" s="244"/>
      <c r="B5" s="244"/>
      <c r="C5" s="256"/>
      <c r="D5" s="342"/>
      <c r="E5" s="343"/>
      <c r="F5" s="344"/>
      <c r="G5" s="343"/>
      <c r="H5" s="345"/>
      <c r="I5" s="344"/>
      <c r="J5" s="345"/>
      <c r="K5" s="346"/>
      <c r="L5" s="347"/>
    </row>
    <row r="6" spans="1:12" ht="52.5" customHeight="1" thickBot="1">
      <c r="A6" s="244"/>
      <c r="B6" s="244"/>
      <c r="C6" s="289"/>
      <c r="D6" s="292"/>
      <c r="E6" s="300"/>
      <c r="F6" s="322"/>
      <c r="G6" s="300"/>
      <c r="H6" s="301"/>
      <c r="I6" s="322"/>
      <c r="J6" s="301"/>
      <c r="K6" s="325"/>
      <c r="L6" s="326"/>
    </row>
    <row r="7" spans="1:12" ht="16" thickBot="1">
      <c r="A7" s="245"/>
      <c r="B7" s="245"/>
      <c r="C7" s="14" t="s">
        <v>14</v>
      </c>
      <c r="D7" s="14" t="s">
        <v>15</v>
      </c>
      <c r="E7" s="14" t="s">
        <v>14</v>
      </c>
      <c r="F7" s="14" t="s">
        <v>15</v>
      </c>
      <c r="G7" s="14" t="s">
        <v>14</v>
      </c>
      <c r="H7" s="14" t="s">
        <v>15</v>
      </c>
      <c r="I7" s="14" t="s">
        <v>14</v>
      </c>
      <c r="J7" s="14" t="s">
        <v>15</v>
      </c>
      <c r="K7" s="42" t="s">
        <v>14</v>
      </c>
      <c r="L7" s="42" t="s">
        <v>15</v>
      </c>
    </row>
    <row r="8" spans="1:12" ht="16" thickBot="1">
      <c r="A8" s="15">
        <v>1</v>
      </c>
      <c r="B8" s="154" t="str">
        <f>'Список группы'!C4</f>
        <v>Бахтин Антон</v>
      </c>
      <c r="C8" s="56">
        <v>3</v>
      </c>
      <c r="D8" s="56">
        <v>4</v>
      </c>
      <c r="E8" s="56">
        <v>3</v>
      </c>
      <c r="F8" s="56">
        <v>4</v>
      </c>
      <c r="G8" s="56">
        <v>3</v>
      </c>
      <c r="H8" s="56">
        <v>4</v>
      </c>
      <c r="I8" s="56">
        <v>4</v>
      </c>
      <c r="J8" s="56">
        <v>5</v>
      </c>
      <c r="K8" s="116">
        <f>(C8+E8+G8+I8)/4</f>
        <v>3.25</v>
      </c>
      <c r="L8" s="116">
        <f>(D8+F8+H8+J8)/4</f>
        <v>4.25</v>
      </c>
    </row>
    <row r="9" spans="1:12" ht="16" thickBot="1">
      <c r="A9" s="15">
        <v>2</v>
      </c>
      <c r="B9" s="154" t="str">
        <f>'Список группы'!C5</f>
        <v>Башилова Наталья</v>
      </c>
      <c r="C9" s="56">
        <v>2</v>
      </c>
      <c r="D9" s="56">
        <v>3</v>
      </c>
      <c r="E9" s="56">
        <v>2</v>
      </c>
      <c r="F9" s="56">
        <v>3</v>
      </c>
      <c r="G9" s="56">
        <v>2</v>
      </c>
      <c r="H9" s="56">
        <v>3</v>
      </c>
      <c r="I9" s="56">
        <v>3</v>
      </c>
      <c r="J9" s="56">
        <v>4</v>
      </c>
      <c r="K9" s="116">
        <f t="shared" ref="K9:K32" si="0">(C9+E9+G9+I9)/4</f>
        <v>2.25</v>
      </c>
      <c r="L9" s="116">
        <f t="shared" ref="L9:L32" si="1">(D9+F9+H9+J9)/4</f>
        <v>3.25</v>
      </c>
    </row>
    <row r="10" spans="1:12" ht="17.25" customHeight="1" thickBot="1">
      <c r="A10" s="15">
        <v>3</v>
      </c>
      <c r="B10" s="154" t="str">
        <f>'Список группы'!C6</f>
        <v>Бирюкова Екатерина</v>
      </c>
      <c r="C10" s="56">
        <v>5</v>
      </c>
      <c r="D10" s="56">
        <v>5</v>
      </c>
      <c r="E10" s="56">
        <v>5</v>
      </c>
      <c r="F10" s="56">
        <v>5</v>
      </c>
      <c r="G10" s="56">
        <v>5</v>
      </c>
      <c r="H10" s="56">
        <v>5</v>
      </c>
      <c r="I10" s="56">
        <v>5</v>
      </c>
      <c r="J10" s="56">
        <v>5</v>
      </c>
      <c r="K10" s="116">
        <f t="shared" si="0"/>
        <v>5</v>
      </c>
      <c r="L10" s="116">
        <f t="shared" si="1"/>
        <v>5</v>
      </c>
    </row>
    <row r="11" spans="1:12" ht="16" thickBot="1">
      <c r="A11" s="15">
        <v>4</v>
      </c>
      <c r="B11" s="154" t="str">
        <f>'Список группы'!C7</f>
        <v>Власов Дмитрий</v>
      </c>
      <c r="C11" s="56">
        <v>3</v>
      </c>
      <c r="D11" s="56">
        <v>2</v>
      </c>
      <c r="E11" s="56">
        <v>4</v>
      </c>
      <c r="F11" s="56">
        <v>3</v>
      </c>
      <c r="G11" s="56">
        <v>5</v>
      </c>
      <c r="H11" s="56">
        <v>3</v>
      </c>
      <c r="I11" s="56">
        <v>4</v>
      </c>
      <c r="J11" s="56">
        <v>3</v>
      </c>
      <c r="K11" s="116">
        <f t="shared" si="0"/>
        <v>4</v>
      </c>
      <c r="L11" s="116">
        <f t="shared" si="1"/>
        <v>2.75</v>
      </c>
    </row>
    <row r="12" spans="1:12" ht="16" thickBot="1">
      <c r="A12" s="15">
        <v>5</v>
      </c>
      <c r="B12" s="154" t="str">
        <f>'Список группы'!C8</f>
        <v>Гущина Софья</v>
      </c>
      <c r="C12" s="56">
        <v>3</v>
      </c>
      <c r="D12" s="56">
        <v>4</v>
      </c>
      <c r="E12" s="56">
        <v>3</v>
      </c>
      <c r="F12" s="56">
        <v>4</v>
      </c>
      <c r="G12" s="56">
        <v>3</v>
      </c>
      <c r="H12" s="56">
        <v>4</v>
      </c>
      <c r="I12" s="56">
        <v>4</v>
      </c>
      <c r="J12" s="56">
        <v>5</v>
      </c>
      <c r="K12" s="116">
        <f t="shared" si="0"/>
        <v>3.25</v>
      </c>
      <c r="L12" s="116">
        <f t="shared" si="1"/>
        <v>4.25</v>
      </c>
    </row>
    <row r="13" spans="1:12" ht="16" thickBot="1">
      <c r="A13" s="15">
        <v>6</v>
      </c>
      <c r="B13" s="154" t="str">
        <f>'Список группы'!C9</f>
        <v>Десятниченко Кирилл</v>
      </c>
      <c r="C13" s="56">
        <v>2</v>
      </c>
      <c r="D13" s="56">
        <v>3</v>
      </c>
      <c r="E13" s="56">
        <v>2</v>
      </c>
      <c r="F13" s="56">
        <v>3</v>
      </c>
      <c r="G13" s="56">
        <v>2</v>
      </c>
      <c r="H13" s="56">
        <v>3</v>
      </c>
      <c r="I13" s="56">
        <v>3</v>
      </c>
      <c r="J13" s="56">
        <v>4</v>
      </c>
      <c r="K13" s="116">
        <f t="shared" si="0"/>
        <v>2.25</v>
      </c>
      <c r="L13" s="116">
        <f t="shared" si="1"/>
        <v>3.25</v>
      </c>
    </row>
    <row r="14" spans="1:12" ht="16" thickBot="1">
      <c r="A14" s="15">
        <v>7</v>
      </c>
      <c r="B14" s="154" t="str">
        <f>'Список группы'!C10</f>
        <v>Йолсал Дениз</v>
      </c>
      <c r="C14" s="56">
        <v>5</v>
      </c>
      <c r="D14" s="56">
        <v>5</v>
      </c>
      <c r="E14" s="56">
        <v>5</v>
      </c>
      <c r="F14" s="56">
        <v>5</v>
      </c>
      <c r="G14" s="56">
        <v>5</v>
      </c>
      <c r="H14" s="56">
        <v>5</v>
      </c>
      <c r="I14" s="56">
        <v>5</v>
      </c>
      <c r="J14" s="56">
        <v>5</v>
      </c>
      <c r="K14" s="116">
        <f t="shared" si="0"/>
        <v>5</v>
      </c>
      <c r="L14" s="116">
        <f t="shared" si="1"/>
        <v>5</v>
      </c>
    </row>
    <row r="15" spans="1:12" ht="16" thickBot="1">
      <c r="A15" s="15">
        <v>8</v>
      </c>
      <c r="B15" s="154" t="str">
        <f>'Список группы'!C11</f>
        <v>Кирилина Виктория</v>
      </c>
      <c r="C15" s="56">
        <v>3</v>
      </c>
      <c r="D15" s="56">
        <v>2</v>
      </c>
      <c r="E15" s="56">
        <v>4</v>
      </c>
      <c r="F15" s="56">
        <v>3</v>
      </c>
      <c r="G15" s="56">
        <v>5</v>
      </c>
      <c r="H15" s="56">
        <v>3</v>
      </c>
      <c r="I15" s="56">
        <v>4</v>
      </c>
      <c r="J15" s="56">
        <v>3</v>
      </c>
      <c r="K15" s="116">
        <f t="shared" si="0"/>
        <v>4</v>
      </c>
      <c r="L15" s="116">
        <f t="shared" si="1"/>
        <v>2.75</v>
      </c>
    </row>
    <row r="16" spans="1:12" ht="16" thickBot="1">
      <c r="A16" s="15">
        <v>9</v>
      </c>
      <c r="B16" s="154" t="str">
        <f>'Список группы'!C12</f>
        <v>Князева Алиса</v>
      </c>
      <c r="C16" s="56">
        <v>3</v>
      </c>
      <c r="D16" s="56">
        <v>4</v>
      </c>
      <c r="E16" s="56">
        <v>3</v>
      </c>
      <c r="F16" s="56">
        <v>4</v>
      </c>
      <c r="G16" s="56">
        <v>3</v>
      </c>
      <c r="H16" s="56">
        <v>4</v>
      </c>
      <c r="I16" s="56">
        <v>4</v>
      </c>
      <c r="J16" s="56">
        <v>5</v>
      </c>
      <c r="K16" s="116">
        <f t="shared" si="0"/>
        <v>3.25</v>
      </c>
      <c r="L16" s="116">
        <f t="shared" si="1"/>
        <v>4.25</v>
      </c>
    </row>
    <row r="17" spans="1:12" ht="16" thickBot="1">
      <c r="A17" s="15">
        <v>10</v>
      </c>
      <c r="B17" s="154" t="str">
        <f>'Список группы'!C13</f>
        <v>Максимова Анна</v>
      </c>
      <c r="C17" s="56">
        <v>2</v>
      </c>
      <c r="D17" s="56">
        <v>3</v>
      </c>
      <c r="E17" s="56">
        <v>2</v>
      </c>
      <c r="F17" s="56">
        <v>3</v>
      </c>
      <c r="G17" s="56">
        <v>2</v>
      </c>
      <c r="H17" s="56">
        <v>3</v>
      </c>
      <c r="I17" s="56">
        <v>3</v>
      </c>
      <c r="J17" s="56">
        <v>4</v>
      </c>
      <c r="K17" s="116">
        <f t="shared" si="0"/>
        <v>2.25</v>
      </c>
      <c r="L17" s="116">
        <f t="shared" si="1"/>
        <v>3.25</v>
      </c>
    </row>
    <row r="18" spans="1:12" ht="16" thickBot="1">
      <c r="A18" s="15">
        <v>11</v>
      </c>
      <c r="B18" s="154" t="str">
        <f>'Список группы'!C14</f>
        <v>Меньшов Алексей</v>
      </c>
      <c r="C18" s="56">
        <v>5</v>
      </c>
      <c r="D18" s="56">
        <v>5</v>
      </c>
      <c r="E18" s="56">
        <v>5</v>
      </c>
      <c r="F18" s="56">
        <v>5</v>
      </c>
      <c r="G18" s="56">
        <v>5</v>
      </c>
      <c r="H18" s="56">
        <v>5</v>
      </c>
      <c r="I18" s="56">
        <v>5</v>
      </c>
      <c r="J18" s="56">
        <v>5</v>
      </c>
      <c r="K18" s="116">
        <f t="shared" si="0"/>
        <v>5</v>
      </c>
      <c r="L18" s="116">
        <f t="shared" si="1"/>
        <v>5</v>
      </c>
    </row>
    <row r="19" spans="1:12" ht="16" thickBot="1">
      <c r="A19" s="15">
        <v>12</v>
      </c>
      <c r="B19" s="154" t="str">
        <f>'Список группы'!C15</f>
        <v>Муравлев Даниил</v>
      </c>
      <c r="C19" s="56">
        <v>3</v>
      </c>
      <c r="D19" s="56">
        <v>2</v>
      </c>
      <c r="E19" s="56">
        <v>4</v>
      </c>
      <c r="F19" s="56">
        <v>3</v>
      </c>
      <c r="G19" s="56">
        <v>5</v>
      </c>
      <c r="H19" s="56">
        <v>3</v>
      </c>
      <c r="I19" s="56">
        <v>4</v>
      </c>
      <c r="J19" s="56">
        <v>3</v>
      </c>
      <c r="K19" s="116">
        <f t="shared" si="0"/>
        <v>4</v>
      </c>
      <c r="L19" s="116">
        <f t="shared" si="1"/>
        <v>2.75</v>
      </c>
    </row>
    <row r="20" spans="1:12" ht="16" thickBot="1">
      <c r="A20" s="15">
        <v>13</v>
      </c>
      <c r="B20" s="154" t="str">
        <f>'Список группы'!C16</f>
        <v xml:space="preserve">Панов Тимофей </v>
      </c>
      <c r="C20" s="56">
        <v>3</v>
      </c>
      <c r="D20" s="56">
        <v>4</v>
      </c>
      <c r="E20" s="56">
        <v>3</v>
      </c>
      <c r="F20" s="56">
        <v>4</v>
      </c>
      <c r="G20" s="56">
        <v>3</v>
      </c>
      <c r="H20" s="56">
        <v>4</v>
      </c>
      <c r="I20" s="56">
        <v>4</v>
      </c>
      <c r="J20" s="56">
        <v>5</v>
      </c>
      <c r="K20" s="116">
        <f t="shared" si="0"/>
        <v>3.25</v>
      </c>
      <c r="L20" s="116">
        <f t="shared" si="1"/>
        <v>4.25</v>
      </c>
    </row>
    <row r="21" spans="1:12" ht="16" thickBot="1">
      <c r="A21" s="15">
        <v>14</v>
      </c>
      <c r="B21" s="154" t="str">
        <f>'Список группы'!C17</f>
        <v xml:space="preserve">Саркисов Илья </v>
      </c>
      <c r="C21" s="56">
        <v>2</v>
      </c>
      <c r="D21" s="56">
        <v>3</v>
      </c>
      <c r="E21" s="56">
        <v>2</v>
      </c>
      <c r="F21" s="56">
        <v>3</v>
      </c>
      <c r="G21" s="56">
        <v>2</v>
      </c>
      <c r="H21" s="56">
        <v>3</v>
      </c>
      <c r="I21" s="56">
        <v>3</v>
      </c>
      <c r="J21" s="56">
        <v>4</v>
      </c>
      <c r="K21" s="116">
        <f t="shared" si="0"/>
        <v>2.25</v>
      </c>
      <c r="L21" s="116">
        <f t="shared" si="1"/>
        <v>3.25</v>
      </c>
    </row>
    <row r="22" spans="1:12" ht="16" thickBot="1">
      <c r="A22" s="15">
        <v>15</v>
      </c>
      <c r="B22" s="154" t="str">
        <f>'Список группы'!C18</f>
        <v xml:space="preserve">Свирская Анастасия </v>
      </c>
      <c r="C22" s="56">
        <v>5</v>
      </c>
      <c r="D22" s="56">
        <v>5</v>
      </c>
      <c r="E22" s="56">
        <v>5</v>
      </c>
      <c r="F22" s="56">
        <v>5</v>
      </c>
      <c r="G22" s="56">
        <v>5</v>
      </c>
      <c r="H22" s="56">
        <v>5</v>
      </c>
      <c r="I22" s="56">
        <v>5</v>
      </c>
      <c r="J22" s="56">
        <v>5</v>
      </c>
      <c r="K22" s="116">
        <f t="shared" si="0"/>
        <v>5</v>
      </c>
      <c r="L22" s="116">
        <f t="shared" si="1"/>
        <v>5</v>
      </c>
    </row>
    <row r="23" spans="1:12" ht="16" thickBot="1">
      <c r="A23" s="15">
        <v>16</v>
      </c>
      <c r="B23" s="154" t="str">
        <f>'Список группы'!C19</f>
        <v>Семенина Елизавета</v>
      </c>
      <c r="C23" s="56">
        <v>3</v>
      </c>
      <c r="D23" s="56">
        <v>2</v>
      </c>
      <c r="E23" s="56">
        <v>4</v>
      </c>
      <c r="F23" s="56">
        <v>3</v>
      </c>
      <c r="G23" s="56">
        <v>5</v>
      </c>
      <c r="H23" s="56">
        <v>3</v>
      </c>
      <c r="I23" s="56">
        <v>4</v>
      </c>
      <c r="J23" s="56">
        <v>3</v>
      </c>
      <c r="K23" s="116">
        <f t="shared" si="0"/>
        <v>4</v>
      </c>
      <c r="L23" s="116">
        <f t="shared" si="1"/>
        <v>2.75</v>
      </c>
    </row>
    <row r="24" spans="1:12" ht="16" thickBot="1">
      <c r="A24" s="15">
        <v>17</v>
      </c>
      <c r="B24" s="154" t="str">
        <f>'Список группы'!C20</f>
        <v>Сергеев Алексей</v>
      </c>
      <c r="C24" s="56">
        <v>3</v>
      </c>
      <c r="D24" s="56">
        <v>4</v>
      </c>
      <c r="E24" s="56">
        <v>3</v>
      </c>
      <c r="F24" s="56">
        <v>4</v>
      </c>
      <c r="G24" s="56">
        <v>3</v>
      </c>
      <c r="H24" s="56">
        <v>4</v>
      </c>
      <c r="I24" s="56">
        <v>4</v>
      </c>
      <c r="J24" s="56">
        <v>5</v>
      </c>
      <c r="K24" s="116">
        <f t="shared" si="0"/>
        <v>3.25</v>
      </c>
      <c r="L24" s="116">
        <f t="shared" si="1"/>
        <v>4.25</v>
      </c>
    </row>
    <row r="25" spans="1:12" ht="16" thickBot="1">
      <c r="A25" s="15">
        <v>18</v>
      </c>
      <c r="B25" s="154" t="str">
        <f>'Список группы'!C21</f>
        <v>Солопов Максим</v>
      </c>
      <c r="C25" s="56">
        <v>2</v>
      </c>
      <c r="D25" s="56">
        <v>3</v>
      </c>
      <c r="E25" s="56">
        <v>2</v>
      </c>
      <c r="F25" s="56">
        <v>3</v>
      </c>
      <c r="G25" s="56">
        <v>2</v>
      </c>
      <c r="H25" s="56">
        <v>3</v>
      </c>
      <c r="I25" s="56">
        <v>3</v>
      </c>
      <c r="J25" s="56">
        <v>4</v>
      </c>
      <c r="K25" s="116">
        <f t="shared" si="0"/>
        <v>2.25</v>
      </c>
      <c r="L25" s="116">
        <f t="shared" si="1"/>
        <v>3.25</v>
      </c>
    </row>
    <row r="26" spans="1:12" ht="16" thickBot="1">
      <c r="A26" s="15">
        <v>19</v>
      </c>
      <c r="B26" s="154" t="str">
        <f>'Список группы'!C22</f>
        <v xml:space="preserve">Стригунов Александр </v>
      </c>
      <c r="C26" s="56">
        <v>5</v>
      </c>
      <c r="D26" s="56">
        <v>5</v>
      </c>
      <c r="E26" s="56">
        <v>5</v>
      </c>
      <c r="F26" s="56">
        <v>5</v>
      </c>
      <c r="G26" s="56">
        <v>5</v>
      </c>
      <c r="H26" s="56">
        <v>5</v>
      </c>
      <c r="I26" s="56">
        <v>5</v>
      </c>
      <c r="J26" s="56">
        <v>5</v>
      </c>
      <c r="K26" s="116">
        <f t="shared" si="0"/>
        <v>5</v>
      </c>
      <c r="L26" s="116">
        <f t="shared" si="1"/>
        <v>5</v>
      </c>
    </row>
    <row r="27" spans="1:12" ht="16" thickBot="1">
      <c r="A27" s="15">
        <v>20</v>
      </c>
      <c r="B27" s="154" t="str">
        <f>'Список группы'!C23</f>
        <v>Тихонов Данил</v>
      </c>
      <c r="C27" s="56">
        <v>3</v>
      </c>
      <c r="D27" s="56">
        <v>2</v>
      </c>
      <c r="E27" s="56">
        <v>4</v>
      </c>
      <c r="F27" s="56">
        <v>3</v>
      </c>
      <c r="G27" s="56">
        <v>5</v>
      </c>
      <c r="H27" s="56">
        <v>3</v>
      </c>
      <c r="I27" s="56">
        <v>4</v>
      </c>
      <c r="J27" s="56">
        <v>3</v>
      </c>
      <c r="K27" s="116">
        <f t="shared" si="0"/>
        <v>4</v>
      </c>
      <c r="L27" s="116">
        <f t="shared" si="1"/>
        <v>2.75</v>
      </c>
    </row>
    <row r="28" spans="1:12" ht="16" thickBot="1">
      <c r="A28" s="15">
        <v>21</v>
      </c>
      <c r="B28" s="154" t="str">
        <f>'Список группы'!C24</f>
        <v>Федоров Данила</v>
      </c>
      <c r="C28" s="56">
        <v>3</v>
      </c>
      <c r="D28" s="56">
        <v>4</v>
      </c>
      <c r="E28" s="56">
        <v>3</v>
      </c>
      <c r="F28" s="56">
        <v>4</v>
      </c>
      <c r="G28" s="56">
        <v>3</v>
      </c>
      <c r="H28" s="56">
        <v>4</v>
      </c>
      <c r="I28" s="56">
        <v>4</v>
      </c>
      <c r="J28" s="56">
        <v>5</v>
      </c>
      <c r="K28" s="116">
        <f t="shared" si="0"/>
        <v>3.25</v>
      </c>
      <c r="L28" s="116">
        <f t="shared" si="1"/>
        <v>4.25</v>
      </c>
    </row>
    <row r="29" spans="1:12" ht="16" thickBot="1">
      <c r="A29" s="15">
        <v>22</v>
      </c>
      <c r="B29" s="154" t="str">
        <f>'Список группы'!C25</f>
        <v>Чалдина Дарья</v>
      </c>
      <c r="C29" s="56">
        <v>2</v>
      </c>
      <c r="D29" s="56">
        <v>3</v>
      </c>
      <c r="E29" s="56">
        <v>2</v>
      </c>
      <c r="F29" s="56">
        <v>3</v>
      </c>
      <c r="G29" s="56">
        <v>2</v>
      </c>
      <c r="H29" s="56">
        <v>3</v>
      </c>
      <c r="I29" s="56">
        <v>3</v>
      </c>
      <c r="J29" s="56">
        <v>4</v>
      </c>
      <c r="K29" s="116">
        <f t="shared" si="0"/>
        <v>2.25</v>
      </c>
      <c r="L29" s="116">
        <f t="shared" si="1"/>
        <v>3.25</v>
      </c>
    </row>
    <row r="30" spans="1:12" ht="16" thickBot="1">
      <c r="A30" s="15">
        <v>23</v>
      </c>
      <c r="B30" s="154" t="str">
        <f>'Список группы'!C26</f>
        <v xml:space="preserve">Черногоров Аркадий </v>
      </c>
      <c r="C30" s="56">
        <v>5</v>
      </c>
      <c r="D30" s="56">
        <v>5</v>
      </c>
      <c r="E30" s="56">
        <v>5</v>
      </c>
      <c r="F30" s="56">
        <v>5</v>
      </c>
      <c r="G30" s="56">
        <v>5</v>
      </c>
      <c r="H30" s="56">
        <v>5</v>
      </c>
      <c r="I30" s="56">
        <v>5</v>
      </c>
      <c r="J30" s="56">
        <v>5</v>
      </c>
      <c r="K30" s="116">
        <f t="shared" si="0"/>
        <v>5</v>
      </c>
      <c r="L30" s="116">
        <f t="shared" si="1"/>
        <v>5</v>
      </c>
    </row>
    <row r="31" spans="1:12" ht="16" thickBot="1">
      <c r="A31" s="15">
        <v>24</v>
      </c>
      <c r="B31" s="154" t="str">
        <f>'Список группы'!C27</f>
        <v xml:space="preserve">Шагабудинов Владислав </v>
      </c>
      <c r="C31" s="56">
        <v>3</v>
      </c>
      <c r="D31" s="56">
        <v>2</v>
      </c>
      <c r="E31" s="56">
        <v>4</v>
      </c>
      <c r="F31" s="56">
        <v>3</v>
      </c>
      <c r="G31" s="56">
        <v>5</v>
      </c>
      <c r="H31" s="56">
        <v>3</v>
      </c>
      <c r="I31" s="56">
        <v>4</v>
      </c>
      <c r="J31" s="56">
        <v>3</v>
      </c>
      <c r="K31" s="116">
        <f t="shared" si="0"/>
        <v>4</v>
      </c>
      <c r="L31" s="116">
        <f t="shared" si="1"/>
        <v>2.75</v>
      </c>
    </row>
    <row r="32" spans="1:12" s="48" customFormat="1" ht="16" thickBot="1">
      <c r="A32" s="13"/>
      <c r="B32" s="47" t="s">
        <v>16</v>
      </c>
      <c r="C32" s="114">
        <f>(C8+C9+C10+C11+C12+C13+C14+C15+C16+C17+C18+C19+C20+C21+C22+C23+C24+C25+C26+C27+C28+C29+C30+C31)/(COUNTA($B$8:$B$31)-COUNTIF($B$8:$B$31,"=0"))</f>
        <v>3.25</v>
      </c>
      <c r="D32" s="114">
        <f t="shared" ref="D32:J32" si="2">(D8+D9+D10+D11+D12+D13+D14+D15+D16+D17+D18+D19+D20+D21+D22+D23+D24+D25+D26+D27+D28+D29+D30+D31)/(COUNTA($B$8:$B$31)-COUNTIF($B$8:$B$31,"=0"))</f>
        <v>3.5</v>
      </c>
      <c r="E32" s="114">
        <f t="shared" si="2"/>
        <v>3.5</v>
      </c>
      <c r="F32" s="114">
        <f t="shared" si="2"/>
        <v>3.75</v>
      </c>
      <c r="G32" s="114">
        <f t="shared" si="2"/>
        <v>3.75</v>
      </c>
      <c r="H32" s="114">
        <f t="shared" si="2"/>
        <v>3.75</v>
      </c>
      <c r="I32" s="114">
        <f t="shared" si="2"/>
        <v>4</v>
      </c>
      <c r="J32" s="114">
        <f t="shared" si="2"/>
        <v>4.25</v>
      </c>
      <c r="K32" s="115">
        <f t="shared" si="0"/>
        <v>3.625</v>
      </c>
      <c r="L32" s="115">
        <f t="shared" si="1"/>
        <v>3.8125</v>
      </c>
    </row>
    <row r="34" spans="2:6" ht="15">
      <c r="B34" s="17" t="s">
        <v>17</v>
      </c>
      <c r="C34" s="18"/>
      <c r="D34" s="18"/>
      <c r="E34" s="18"/>
      <c r="F34" s="18"/>
    </row>
    <row r="35" spans="2:6" ht="30">
      <c r="B35" s="19"/>
      <c r="C35" s="20" t="s">
        <v>18</v>
      </c>
      <c r="D35" s="20" t="s">
        <v>19</v>
      </c>
      <c r="E35" s="20" t="s">
        <v>20</v>
      </c>
      <c r="F35" s="20" t="s">
        <v>21</v>
      </c>
    </row>
    <row r="36" spans="2:6" ht="15.5">
      <c r="B36" s="21" t="s">
        <v>22</v>
      </c>
      <c r="C36" s="156">
        <f>COUNTA($B$8:$B$31)-COUNTIF($B$8:$B$31,"=0")</f>
        <v>24</v>
      </c>
      <c r="D36" s="22">
        <f>COUNTIF($K$8:$K$31,"&gt;=3,8")</f>
        <v>12</v>
      </c>
      <c r="E36" s="22">
        <f>COUNTIFS($K$8:$K$31,"&lt;3,7",$K$8:$K$31,"&gt;=2,3")</f>
        <v>6</v>
      </c>
      <c r="F36" s="22">
        <f>COUNTIFS($K$8:$K$31,"&lt;2,2",$K$8:$K$31,"&gt;0")</f>
        <v>0</v>
      </c>
    </row>
    <row r="37" spans="2:6" ht="15.5">
      <c r="B37" s="21" t="s">
        <v>23</v>
      </c>
      <c r="C37" s="22">
        <v>100</v>
      </c>
      <c r="D37" s="23">
        <f>D36*C37/C36</f>
        <v>50</v>
      </c>
      <c r="E37" s="23">
        <f>E36*C37/C36</f>
        <v>25</v>
      </c>
      <c r="F37" s="23">
        <f>F36*C37/C36</f>
        <v>0</v>
      </c>
    </row>
    <row r="38" spans="2:6" ht="15.5">
      <c r="B38" s="24"/>
      <c r="C38" s="18"/>
      <c r="D38" s="18"/>
      <c r="E38" s="18"/>
      <c r="F38" s="18"/>
    </row>
    <row r="39" spans="2:6" ht="15.5">
      <c r="B39" s="24"/>
      <c r="C39" s="18"/>
      <c r="D39" s="18"/>
      <c r="E39" s="18"/>
      <c r="F39" s="18"/>
    </row>
    <row r="40" spans="2:6" ht="15">
      <c r="B40" s="17" t="s">
        <v>24</v>
      </c>
      <c r="C40" s="18"/>
      <c r="D40" s="18"/>
      <c r="E40" s="18"/>
      <c r="F40" s="18"/>
    </row>
    <row r="41" spans="2:6" ht="30">
      <c r="B41" s="19"/>
      <c r="C41" s="25" t="s">
        <v>18</v>
      </c>
      <c r="D41" s="20" t="s">
        <v>19</v>
      </c>
      <c r="E41" s="20" t="s">
        <v>20</v>
      </c>
      <c r="F41" s="20" t="s">
        <v>21</v>
      </c>
    </row>
    <row r="42" spans="2:6" ht="15.5">
      <c r="B42" s="21" t="s">
        <v>22</v>
      </c>
      <c r="C42" s="156">
        <f>COUNTA($B$8:$B$31)-COUNTIF($B$8:$B$31,"=0")</f>
        <v>24</v>
      </c>
      <c r="D42" s="22">
        <f>COUNTIF($L$8:$L$31,"&gt;=3,8")</f>
        <v>12</v>
      </c>
      <c r="E42" s="22">
        <f>COUNTIFS($L$8:$L$31,"&lt;3,7",$L$8:$L$31,"&gt;=2,3")</f>
        <v>12</v>
      </c>
      <c r="F42" s="22">
        <f>COUNTIFS($L$8:$L$31,"&lt;2,2",$L$8:$L$31,"&gt;0")</f>
        <v>0</v>
      </c>
    </row>
    <row r="43" spans="2:6" ht="15.5">
      <c r="B43" s="21" t="s">
        <v>23</v>
      </c>
      <c r="C43" s="22">
        <v>100</v>
      </c>
      <c r="D43" s="23">
        <f>D42*C43/C42</f>
        <v>50</v>
      </c>
      <c r="E43" s="23">
        <f>E42*C43/C42</f>
        <v>50</v>
      </c>
      <c r="F43" s="23">
        <f>F42*C43/C42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9">
    <mergeCell ref="A1:L1"/>
    <mergeCell ref="A4:A7"/>
    <mergeCell ref="B4:B7"/>
    <mergeCell ref="C4:D6"/>
    <mergeCell ref="E4:F6"/>
    <mergeCell ref="G4:H6"/>
    <mergeCell ref="I4:J6"/>
    <mergeCell ref="K4:L6"/>
    <mergeCell ref="I2:J2"/>
  </mergeCells>
  <hyperlinks>
    <hyperlink ref="I2" location="ОГЛАВЛЕНИЕ!A1" display="ОГЛАВЛЕНИЕ" xr:uid="{00000000-0004-0000-0F00-000000000000}"/>
  </hyperlinks>
  <pageMargins left="0.38977272727272727" right="0.44545454545454544" top="0.54886363636363633" bottom="0.57102272727272729" header="0.3" footer="0.3"/>
  <pageSetup paperSize="9" scale="64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6">
    <tabColor rgb="FFFFFF00"/>
    <pageSetUpPr fitToPage="1"/>
  </sheetPr>
  <dimension ref="A1:N41"/>
  <sheetViews>
    <sheetView view="pageLayout" topLeftCell="A13" zoomScale="85" zoomScaleNormal="85" zoomScalePageLayoutView="85" workbookViewId="0">
      <selection activeCell="D41" activeCellId="1" sqref="D35:F35 D41:F41"/>
    </sheetView>
  </sheetViews>
  <sheetFormatPr defaultColWidth="9.1796875" defaultRowHeight="14.5"/>
  <cols>
    <col min="1" max="1" width="9.1796875" style="1"/>
    <col min="2" max="2" width="27.26953125" style="1" customWidth="1"/>
    <col min="3" max="3" width="12.453125" style="1" customWidth="1"/>
    <col min="4" max="4" width="12.1796875" style="1" customWidth="1"/>
    <col min="5" max="16384" width="9.1796875" style="1"/>
  </cols>
  <sheetData>
    <row r="1" spans="1:14" ht="17.5">
      <c r="A1" s="28" t="s">
        <v>61</v>
      </c>
      <c r="I1" s="75"/>
      <c r="M1" s="341" t="s">
        <v>154</v>
      </c>
      <c r="N1" s="341"/>
    </row>
    <row r="2" spans="1:14" ht="15" thickBot="1"/>
    <row r="3" spans="1:14" ht="126.75" customHeight="1" thickBot="1">
      <c r="A3" s="192" t="s">
        <v>8</v>
      </c>
      <c r="B3" s="192" t="s">
        <v>9</v>
      </c>
      <c r="C3" s="349" t="s">
        <v>280</v>
      </c>
      <c r="D3" s="349"/>
      <c r="E3" s="349" t="s">
        <v>281</v>
      </c>
      <c r="F3" s="349"/>
      <c r="G3" s="349" t="s">
        <v>282</v>
      </c>
      <c r="H3" s="349"/>
      <c r="I3" s="349" t="s">
        <v>283</v>
      </c>
      <c r="J3" s="349"/>
      <c r="K3" s="349" t="s">
        <v>284</v>
      </c>
      <c r="L3" s="349"/>
      <c r="M3" s="350" t="s">
        <v>70</v>
      </c>
      <c r="N3" s="351"/>
    </row>
    <row r="4" spans="1:14" ht="16" thickBot="1">
      <c r="A4" s="15"/>
      <c r="B4" s="15"/>
      <c r="C4" s="205" t="s">
        <v>14</v>
      </c>
      <c r="D4" s="205" t="s">
        <v>15</v>
      </c>
      <c r="E4" s="205" t="s">
        <v>14</v>
      </c>
      <c r="F4" s="205" t="s">
        <v>15</v>
      </c>
      <c r="G4" s="205" t="s">
        <v>14</v>
      </c>
      <c r="H4" s="205" t="s">
        <v>15</v>
      </c>
      <c r="I4" s="205" t="s">
        <v>14</v>
      </c>
      <c r="J4" s="205" t="s">
        <v>15</v>
      </c>
      <c r="K4" s="205" t="s">
        <v>14</v>
      </c>
      <c r="L4" s="205" t="s">
        <v>15</v>
      </c>
      <c r="M4" s="26" t="s">
        <v>14</v>
      </c>
      <c r="N4" s="26" t="s">
        <v>15</v>
      </c>
    </row>
    <row r="5" spans="1:14" ht="16" thickBot="1">
      <c r="A5" s="15">
        <v>1</v>
      </c>
      <c r="B5" s="154" t="str">
        <f>'Список группы'!C4</f>
        <v>Бахтин Антон</v>
      </c>
      <c r="C5" s="56">
        <v>3</v>
      </c>
      <c r="D5" s="56">
        <v>4</v>
      </c>
      <c r="E5" s="56">
        <v>3</v>
      </c>
      <c r="F5" s="56">
        <v>4</v>
      </c>
      <c r="G5" s="56">
        <v>3</v>
      </c>
      <c r="H5" s="56">
        <v>4</v>
      </c>
      <c r="I5" s="56">
        <v>4</v>
      </c>
      <c r="J5" s="56">
        <v>5</v>
      </c>
      <c r="K5" s="56">
        <v>4</v>
      </c>
      <c r="L5" s="56">
        <v>5</v>
      </c>
      <c r="M5" s="120">
        <f>(C5+E5+G5+I5+K5)/5</f>
        <v>3.4</v>
      </c>
      <c r="N5" s="120">
        <f>(D5+F5+H5+J5+L5)/5</f>
        <v>4.4000000000000004</v>
      </c>
    </row>
    <row r="6" spans="1:14" ht="16" thickBot="1">
      <c r="A6" s="15">
        <v>2</v>
      </c>
      <c r="B6" s="154" t="str">
        <f>'Список группы'!C5</f>
        <v>Башилова Наталья</v>
      </c>
      <c r="C6" s="56">
        <v>2</v>
      </c>
      <c r="D6" s="56">
        <v>3</v>
      </c>
      <c r="E6" s="56">
        <v>2</v>
      </c>
      <c r="F6" s="56">
        <v>3</v>
      </c>
      <c r="G6" s="56">
        <v>2</v>
      </c>
      <c r="H6" s="56">
        <v>3</v>
      </c>
      <c r="I6" s="56">
        <v>3</v>
      </c>
      <c r="J6" s="56">
        <v>4</v>
      </c>
      <c r="K6" s="56">
        <v>3</v>
      </c>
      <c r="L6" s="56">
        <v>4</v>
      </c>
      <c r="M6" s="120">
        <f t="shared" ref="M6:N28" si="0">(C6+E6+G6+I6+K6)/5</f>
        <v>2.4</v>
      </c>
      <c r="N6" s="120">
        <f t="shared" si="0"/>
        <v>3.4</v>
      </c>
    </row>
    <row r="7" spans="1:14" ht="20.25" customHeight="1" thickBot="1">
      <c r="A7" s="15">
        <v>3</v>
      </c>
      <c r="B7" s="154" t="str">
        <f>'Список группы'!C6</f>
        <v>Бирюкова Екатерина</v>
      </c>
      <c r="C7" s="56">
        <v>5</v>
      </c>
      <c r="D7" s="56">
        <v>5</v>
      </c>
      <c r="E7" s="56">
        <v>5</v>
      </c>
      <c r="F7" s="56">
        <v>5</v>
      </c>
      <c r="G7" s="56">
        <v>5</v>
      </c>
      <c r="H7" s="56">
        <v>5</v>
      </c>
      <c r="I7" s="56">
        <v>5</v>
      </c>
      <c r="J7" s="56">
        <v>5</v>
      </c>
      <c r="K7" s="56">
        <v>5</v>
      </c>
      <c r="L7" s="56">
        <v>5</v>
      </c>
      <c r="M7" s="120">
        <f t="shared" si="0"/>
        <v>5</v>
      </c>
      <c r="N7" s="120">
        <f t="shared" si="0"/>
        <v>5</v>
      </c>
    </row>
    <row r="8" spans="1:14" ht="16" thickBot="1">
      <c r="A8" s="15">
        <v>4</v>
      </c>
      <c r="B8" s="154" t="str">
        <f>'Список группы'!C7</f>
        <v>Власов Дмитрий</v>
      </c>
      <c r="C8" s="56">
        <v>3</v>
      </c>
      <c r="D8" s="56">
        <v>2</v>
      </c>
      <c r="E8" s="56">
        <v>4</v>
      </c>
      <c r="F8" s="56">
        <v>3</v>
      </c>
      <c r="G8" s="56">
        <v>5</v>
      </c>
      <c r="H8" s="56">
        <v>3</v>
      </c>
      <c r="I8" s="56">
        <v>4</v>
      </c>
      <c r="J8" s="56">
        <v>3</v>
      </c>
      <c r="K8" s="56">
        <v>4</v>
      </c>
      <c r="L8" s="56">
        <v>2</v>
      </c>
      <c r="M8" s="120">
        <f t="shared" si="0"/>
        <v>4</v>
      </c>
      <c r="N8" s="120">
        <f t="shared" si="0"/>
        <v>2.6</v>
      </c>
    </row>
    <row r="9" spans="1:14" ht="16" thickBot="1">
      <c r="A9" s="15">
        <v>5</v>
      </c>
      <c r="B9" s="154" t="str">
        <f>'Список группы'!C8</f>
        <v>Гущина Софья</v>
      </c>
      <c r="C9" s="56">
        <v>3</v>
      </c>
      <c r="D9" s="56">
        <v>4</v>
      </c>
      <c r="E9" s="56">
        <v>3</v>
      </c>
      <c r="F9" s="56">
        <v>4</v>
      </c>
      <c r="G9" s="56">
        <v>3</v>
      </c>
      <c r="H9" s="56">
        <v>4</v>
      </c>
      <c r="I9" s="56">
        <v>4</v>
      </c>
      <c r="J9" s="56">
        <v>5</v>
      </c>
      <c r="K9" s="56">
        <v>4</v>
      </c>
      <c r="L9" s="56">
        <v>5</v>
      </c>
      <c r="M9" s="120">
        <f t="shared" si="0"/>
        <v>3.4</v>
      </c>
      <c r="N9" s="120">
        <f t="shared" si="0"/>
        <v>4.4000000000000004</v>
      </c>
    </row>
    <row r="10" spans="1:14" ht="16" thickBot="1">
      <c r="A10" s="15">
        <v>6</v>
      </c>
      <c r="B10" s="154" t="str">
        <f>'Список группы'!C9</f>
        <v>Десятниченко Кирилл</v>
      </c>
      <c r="C10" s="56">
        <v>2</v>
      </c>
      <c r="D10" s="56">
        <v>3</v>
      </c>
      <c r="E10" s="56">
        <v>2</v>
      </c>
      <c r="F10" s="56">
        <v>3</v>
      </c>
      <c r="G10" s="56">
        <v>2</v>
      </c>
      <c r="H10" s="56">
        <v>3</v>
      </c>
      <c r="I10" s="56">
        <v>3</v>
      </c>
      <c r="J10" s="56">
        <v>4</v>
      </c>
      <c r="K10" s="56">
        <v>3</v>
      </c>
      <c r="L10" s="56">
        <v>4</v>
      </c>
      <c r="M10" s="120">
        <f t="shared" si="0"/>
        <v>2.4</v>
      </c>
      <c r="N10" s="120">
        <f t="shared" si="0"/>
        <v>3.4</v>
      </c>
    </row>
    <row r="11" spans="1:14" ht="16" thickBot="1">
      <c r="A11" s="15">
        <v>7</v>
      </c>
      <c r="B11" s="154" t="str">
        <f>'Список группы'!C10</f>
        <v>Йолсал Дениз</v>
      </c>
      <c r="C11" s="56">
        <v>5</v>
      </c>
      <c r="D11" s="56">
        <v>5</v>
      </c>
      <c r="E11" s="56">
        <v>5</v>
      </c>
      <c r="F11" s="56">
        <v>5</v>
      </c>
      <c r="G11" s="56">
        <v>5</v>
      </c>
      <c r="H11" s="56">
        <v>5</v>
      </c>
      <c r="I11" s="56">
        <v>5</v>
      </c>
      <c r="J11" s="56">
        <v>5</v>
      </c>
      <c r="K11" s="56">
        <v>5</v>
      </c>
      <c r="L11" s="56">
        <v>5</v>
      </c>
      <c r="M11" s="120">
        <f t="shared" si="0"/>
        <v>5</v>
      </c>
      <c r="N11" s="120">
        <f t="shared" si="0"/>
        <v>5</v>
      </c>
    </row>
    <row r="12" spans="1:14" ht="16" thickBot="1">
      <c r="A12" s="15">
        <v>8</v>
      </c>
      <c r="B12" s="154" t="str">
        <f>'Список группы'!C11</f>
        <v>Кирилина Виктория</v>
      </c>
      <c r="C12" s="56">
        <v>3</v>
      </c>
      <c r="D12" s="56">
        <v>2</v>
      </c>
      <c r="E12" s="56">
        <v>4</v>
      </c>
      <c r="F12" s="56">
        <v>3</v>
      </c>
      <c r="G12" s="56">
        <v>5</v>
      </c>
      <c r="H12" s="56">
        <v>3</v>
      </c>
      <c r="I12" s="56">
        <v>4</v>
      </c>
      <c r="J12" s="56">
        <v>3</v>
      </c>
      <c r="K12" s="56">
        <v>4</v>
      </c>
      <c r="L12" s="56">
        <v>2</v>
      </c>
      <c r="M12" s="120">
        <f t="shared" si="0"/>
        <v>4</v>
      </c>
      <c r="N12" s="120">
        <f t="shared" si="0"/>
        <v>2.6</v>
      </c>
    </row>
    <row r="13" spans="1:14" ht="16" thickBot="1">
      <c r="A13" s="15">
        <v>9</v>
      </c>
      <c r="B13" s="154" t="str">
        <f>'Список группы'!C12</f>
        <v>Князева Алиса</v>
      </c>
      <c r="C13" s="56">
        <v>3</v>
      </c>
      <c r="D13" s="56">
        <v>4</v>
      </c>
      <c r="E13" s="56">
        <v>3</v>
      </c>
      <c r="F13" s="56">
        <v>4</v>
      </c>
      <c r="G13" s="56">
        <v>3</v>
      </c>
      <c r="H13" s="56">
        <v>4</v>
      </c>
      <c r="I13" s="56">
        <v>4</v>
      </c>
      <c r="J13" s="56">
        <v>5</v>
      </c>
      <c r="K13" s="56">
        <v>4</v>
      </c>
      <c r="L13" s="56">
        <v>5</v>
      </c>
      <c r="M13" s="120">
        <f t="shared" si="0"/>
        <v>3.4</v>
      </c>
      <c r="N13" s="120">
        <f t="shared" si="0"/>
        <v>4.4000000000000004</v>
      </c>
    </row>
    <row r="14" spans="1:14" ht="16" thickBot="1">
      <c r="A14" s="15">
        <v>10</v>
      </c>
      <c r="B14" s="154" t="str">
        <f>'Список группы'!C13</f>
        <v>Максимова Анна</v>
      </c>
      <c r="C14" s="56">
        <v>2</v>
      </c>
      <c r="D14" s="56">
        <v>3</v>
      </c>
      <c r="E14" s="56">
        <v>2</v>
      </c>
      <c r="F14" s="56">
        <v>3</v>
      </c>
      <c r="G14" s="56">
        <v>2</v>
      </c>
      <c r="H14" s="56">
        <v>3</v>
      </c>
      <c r="I14" s="56">
        <v>3</v>
      </c>
      <c r="J14" s="56">
        <v>4</v>
      </c>
      <c r="K14" s="56">
        <v>3</v>
      </c>
      <c r="L14" s="56">
        <v>4</v>
      </c>
      <c r="M14" s="120">
        <f t="shared" si="0"/>
        <v>2.4</v>
      </c>
      <c r="N14" s="120">
        <f t="shared" si="0"/>
        <v>3.4</v>
      </c>
    </row>
    <row r="15" spans="1:14" ht="16" thickBot="1">
      <c r="A15" s="15">
        <v>11</v>
      </c>
      <c r="B15" s="154" t="str">
        <f>'Список группы'!C14</f>
        <v>Меньшов Алексей</v>
      </c>
      <c r="C15" s="56">
        <v>5</v>
      </c>
      <c r="D15" s="56">
        <v>5</v>
      </c>
      <c r="E15" s="56">
        <v>5</v>
      </c>
      <c r="F15" s="56">
        <v>5</v>
      </c>
      <c r="G15" s="56">
        <v>5</v>
      </c>
      <c r="H15" s="56">
        <v>5</v>
      </c>
      <c r="I15" s="56">
        <v>5</v>
      </c>
      <c r="J15" s="56">
        <v>5</v>
      </c>
      <c r="K15" s="56">
        <v>5</v>
      </c>
      <c r="L15" s="56">
        <v>5</v>
      </c>
      <c r="M15" s="120">
        <f t="shared" si="0"/>
        <v>5</v>
      </c>
      <c r="N15" s="120">
        <f t="shared" si="0"/>
        <v>5</v>
      </c>
    </row>
    <row r="16" spans="1:14" ht="16" thickBot="1">
      <c r="A16" s="15">
        <v>12</v>
      </c>
      <c r="B16" s="154" t="str">
        <f>'Список группы'!C15</f>
        <v>Муравлев Даниил</v>
      </c>
      <c r="C16" s="56">
        <v>3</v>
      </c>
      <c r="D16" s="56">
        <v>2</v>
      </c>
      <c r="E16" s="56">
        <v>4</v>
      </c>
      <c r="F16" s="56">
        <v>3</v>
      </c>
      <c r="G16" s="56">
        <v>5</v>
      </c>
      <c r="H16" s="56">
        <v>3</v>
      </c>
      <c r="I16" s="56">
        <v>4</v>
      </c>
      <c r="J16" s="56">
        <v>3</v>
      </c>
      <c r="K16" s="56">
        <v>4</v>
      </c>
      <c r="L16" s="56">
        <v>2</v>
      </c>
      <c r="M16" s="120">
        <f t="shared" si="0"/>
        <v>4</v>
      </c>
      <c r="N16" s="120">
        <f t="shared" si="0"/>
        <v>2.6</v>
      </c>
    </row>
    <row r="17" spans="1:14" ht="16" thickBot="1">
      <c r="A17" s="15">
        <v>13</v>
      </c>
      <c r="B17" s="154" t="str">
        <f>'Список группы'!C16</f>
        <v xml:space="preserve">Панов Тимофей </v>
      </c>
      <c r="C17" s="56">
        <v>3</v>
      </c>
      <c r="D17" s="56">
        <v>4</v>
      </c>
      <c r="E17" s="56">
        <v>3</v>
      </c>
      <c r="F17" s="56">
        <v>4</v>
      </c>
      <c r="G17" s="56">
        <v>3</v>
      </c>
      <c r="H17" s="56">
        <v>4</v>
      </c>
      <c r="I17" s="56">
        <v>4</v>
      </c>
      <c r="J17" s="56">
        <v>5</v>
      </c>
      <c r="K17" s="56">
        <v>4</v>
      </c>
      <c r="L17" s="56">
        <v>5</v>
      </c>
      <c r="M17" s="120">
        <f t="shared" si="0"/>
        <v>3.4</v>
      </c>
      <c r="N17" s="120">
        <f t="shared" si="0"/>
        <v>4.4000000000000004</v>
      </c>
    </row>
    <row r="18" spans="1:14" ht="16" thickBot="1">
      <c r="A18" s="15">
        <v>14</v>
      </c>
      <c r="B18" s="154" t="str">
        <f>'Список группы'!C17</f>
        <v xml:space="preserve">Саркисов Илья </v>
      </c>
      <c r="C18" s="56">
        <v>2</v>
      </c>
      <c r="D18" s="56">
        <v>3</v>
      </c>
      <c r="E18" s="56">
        <v>2</v>
      </c>
      <c r="F18" s="56">
        <v>3</v>
      </c>
      <c r="G18" s="56">
        <v>2</v>
      </c>
      <c r="H18" s="56">
        <v>3</v>
      </c>
      <c r="I18" s="56">
        <v>3</v>
      </c>
      <c r="J18" s="56">
        <v>4</v>
      </c>
      <c r="K18" s="56">
        <v>3</v>
      </c>
      <c r="L18" s="56">
        <v>4</v>
      </c>
      <c r="M18" s="120">
        <f t="shared" si="0"/>
        <v>2.4</v>
      </c>
      <c r="N18" s="120">
        <f t="shared" si="0"/>
        <v>3.4</v>
      </c>
    </row>
    <row r="19" spans="1:14" ht="16" thickBot="1">
      <c r="A19" s="15">
        <v>15</v>
      </c>
      <c r="B19" s="154" t="str">
        <f>'Список группы'!C18</f>
        <v xml:space="preserve">Свирская Анастасия </v>
      </c>
      <c r="C19" s="56">
        <v>5</v>
      </c>
      <c r="D19" s="56">
        <v>5</v>
      </c>
      <c r="E19" s="56">
        <v>5</v>
      </c>
      <c r="F19" s="56">
        <v>5</v>
      </c>
      <c r="G19" s="56">
        <v>5</v>
      </c>
      <c r="H19" s="56">
        <v>5</v>
      </c>
      <c r="I19" s="56">
        <v>5</v>
      </c>
      <c r="J19" s="56">
        <v>5</v>
      </c>
      <c r="K19" s="56">
        <v>5</v>
      </c>
      <c r="L19" s="56">
        <v>5</v>
      </c>
      <c r="M19" s="120">
        <f t="shared" si="0"/>
        <v>5</v>
      </c>
      <c r="N19" s="120">
        <f t="shared" si="0"/>
        <v>5</v>
      </c>
    </row>
    <row r="20" spans="1:14" ht="16" thickBot="1">
      <c r="A20" s="15">
        <v>16</v>
      </c>
      <c r="B20" s="154" t="str">
        <f>'Список группы'!C19</f>
        <v>Семенина Елизавета</v>
      </c>
      <c r="C20" s="56">
        <v>3</v>
      </c>
      <c r="D20" s="56">
        <v>2</v>
      </c>
      <c r="E20" s="56">
        <v>4</v>
      </c>
      <c r="F20" s="56">
        <v>3</v>
      </c>
      <c r="G20" s="56">
        <v>5</v>
      </c>
      <c r="H20" s="56">
        <v>3</v>
      </c>
      <c r="I20" s="56">
        <v>4</v>
      </c>
      <c r="J20" s="56">
        <v>3</v>
      </c>
      <c r="K20" s="56">
        <v>4</v>
      </c>
      <c r="L20" s="56">
        <v>2</v>
      </c>
      <c r="M20" s="120">
        <f t="shared" si="0"/>
        <v>4</v>
      </c>
      <c r="N20" s="120">
        <f t="shared" si="0"/>
        <v>2.6</v>
      </c>
    </row>
    <row r="21" spans="1:14" ht="16" thickBot="1">
      <c r="A21" s="15">
        <v>17</v>
      </c>
      <c r="B21" s="154" t="str">
        <f>'Список группы'!C20</f>
        <v>Сергеев Алексей</v>
      </c>
      <c r="C21" s="56">
        <v>3</v>
      </c>
      <c r="D21" s="56">
        <v>4</v>
      </c>
      <c r="E21" s="56">
        <v>3</v>
      </c>
      <c r="F21" s="56">
        <v>4</v>
      </c>
      <c r="G21" s="56">
        <v>3</v>
      </c>
      <c r="H21" s="56">
        <v>4</v>
      </c>
      <c r="I21" s="56">
        <v>4</v>
      </c>
      <c r="J21" s="56">
        <v>5</v>
      </c>
      <c r="K21" s="56">
        <v>4</v>
      </c>
      <c r="L21" s="56">
        <v>5</v>
      </c>
      <c r="M21" s="120">
        <f t="shared" si="0"/>
        <v>3.4</v>
      </c>
      <c r="N21" s="120">
        <f t="shared" si="0"/>
        <v>4.4000000000000004</v>
      </c>
    </row>
    <row r="22" spans="1:14" ht="16" thickBot="1">
      <c r="A22" s="15">
        <v>18</v>
      </c>
      <c r="B22" s="154" t="str">
        <f>'Список группы'!C21</f>
        <v>Солопов Максим</v>
      </c>
      <c r="C22" s="56">
        <v>2</v>
      </c>
      <c r="D22" s="56">
        <v>3</v>
      </c>
      <c r="E22" s="56">
        <v>2</v>
      </c>
      <c r="F22" s="56">
        <v>3</v>
      </c>
      <c r="G22" s="56">
        <v>2</v>
      </c>
      <c r="H22" s="56">
        <v>3</v>
      </c>
      <c r="I22" s="56">
        <v>3</v>
      </c>
      <c r="J22" s="56">
        <v>4</v>
      </c>
      <c r="K22" s="56">
        <v>3</v>
      </c>
      <c r="L22" s="56">
        <v>4</v>
      </c>
      <c r="M22" s="120">
        <f t="shared" si="0"/>
        <v>2.4</v>
      </c>
      <c r="N22" s="120">
        <f t="shared" si="0"/>
        <v>3.4</v>
      </c>
    </row>
    <row r="23" spans="1:14" ht="16" thickBot="1">
      <c r="A23" s="15">
        <v>19</v>
      </c>
      <c r="B23" s="154" t="str">
        <f>'Список группы'!C22</f>
        <v xml:space="preserve">Стригунов Александр </v>
      </c>
      <c r="C23" s="56">
        <v>5</v>
      </c>
      <c r="D23" s="56">
        <v>5</v>
      </c>
      <c r="E23" s="56">
        <v>5</v>
      </c>
      <c r="F23" s="56">
        <v>5</v>
      </c>
      <c r="G23" s="56">
        <v>5</v>
      </c>
      <c r="H23" s="56">
        <v>5</v>
      </c>
      <c r="I23" s="56">
        <v>5</v>
      </c>
      <c r="J23" s="56">
        <v>5</v>
      </c>
      <c r="K23" s="56">
        <v>5</v>
      </c>
      <c r="L23" s="56">
        <v>5</v>
      </c>
      <c r="M23" s="120">
        <f t="shared" si="0"/>
        <v>5</v>
      </c>
      <c r="N23" s="120">
        <f t="shared" si="0"/>
        <v>5</v>
      </c>
    </row>
    <row r="24" spans="1:14" ht="16" thickBot="1">
      <c r="A24" s="15">
        <v>20</v>
      </c>
      <c r="B24" s="154" t="str">
        <f>'Список группы'!C23</f>
        <v>Тихонов Данил</v>
      </c>
      <c r="C24" s="56">
        <v>3</v>
      </c>
      <c r="D24" s="56">
        <v>2</v>
      </c>
      <c r="E24" s="56">
        <v>4</v>
      </c>
      <c r="F24" s="56">
        <v>3</v>
      </c>
      <c r="G24" s="56">
        <v>5</v>
      </c>
      <c r="H24" s="56">
        <v>3</v>
      </c>
      <c r="I24" s="56">
        <v>4</v>
      </c>
      <c r="J24" s="56">
        <v>3</v>
      </c>
      <c r="K24" s="56">
        <v>4</v>
      </c>
      <c r="L24" s="56">
        <v>2</v>
      </c>
      <c r="M24" s="120">
        <f t="shared" si="0"/>
        <v>4</v>
      </c>
      <c r="N24" s="120">
        <f t="shared" si="0"/>
        <v>2.6</v>
      </c>
    </row>
    <row r="25" spans="1:14" ht="16" thickBot="1">
      <c r="A25" s="15">
        <v>21</v>
      </c>
      <c r="B25" s="154" t="str">
        <f>'Список группы'!C24</f>
        <v>Федоров Данила</v>
      </c>
      <c r="C25" s="56">
        <v>3</v>
      </c>
      <c r="D25" s="56">
        <v>4</v>
      </c>
      <c r="E25" s="56">
        <v>3</v>
      </c>
      <c r="F25" s="56">
        <v>4</v>
      </c>
      <c r="G25" s="56">
        <v>3</v>
      </c>
      <c r="H25" s="56">
        <v>4</v>
      </c>
      <c r="I25" s="56">
        <v>4</v>
      </c>
      <c r="J25" s="56">
        <v>5</v>
      </c>
      <c r="K25" s="56">
        <v>4</v>
      </c>
      <c r="L25" s="56">
        <v>5</v>
      </c>
      <c r="M25" s="120">
        <f t="shared" si="0"/>
        <v>3.4</v>
      </c>
      <c r="N25" s="120">
        <f t="shared" si="0"/>
        <v>4.4000000000000004</v>
      </c>
    </row>
    <row r="26" spans="1:14" ht="16" thickBot="1">
      <c r="A26" s="15">
        <v>22</v>
      </c>
      <c r="B26" s="154" t="str">
        <f>'Список группы'!C25</f>
        <v>Чалдина Дарья</v>
      </c>
      <c r="C26" s="56">
        <v>2</v>
      </c>
      <c r="D26" s="56">
        <v>3</v>
      </c>
      <c r="E26" s="56">
        <v>2</v>
      </c>
      <c r="F26" s="56">
        <v>3</v>
      </c>
      <c r="G26" s="56">
        <v>2</v>
      </c>
      <c r="H26" s="56">
        <v>3</v>
      </c>
      <c r="I26" s="56">
        <v>3</v>
      </c>
      <c r="J26" s="56">
        <v>4</v>
      </c>
      <c r="K26" s="56">
        <v>3</v>
      </c>
      <c r="L26" s="56">
        <v>4</v>
      </c>
      <c r="M26" s="120">
        <f t="shared" si="0"/>
        <v>2.4</v>
      </c>
      <c r="N26" s="120">
        <f t="shared" si="0"/>
        <v>3.4</v>
      </c>
    </row>
    <row r="27" spans="1:14" ht="16" thickBot="1">
      <c r="A27" s="15">
        <v>23</v>
      </c>
      <c r="B27" s="154" t="str">
        <f>'Список группы'!C26</f>
        <v xml:space="preserve">Черногоров Аркадий </v>
      </c>
      <c r="C27" s="56">
        <v>5</v>
      </c>
      <c r="D27" s="56">
        <v>5</v>
      </c>
      <c r="E27" s="56">
        <v>5</v>
      </c>
      <c r="F27" s="56">
        <v>5</v>
      </c>
      <c r="G27" s="56">
        <v>5</v>
      </c>
      <c r="H27" s="56">
        <v>5</v>
      </c>
      <c r="I27" s="56">
        <v>5</v>
      </c>
      <c r="J27" s="56">
        <v>5</v>
      </c>
      <c r="K27" s="56">
        <v>5</v>
      </c>
      <c r="L27" s="56">
        <v>5</v>
      </c>
      <c r="M27" s="120">
        <f t="shared" si="0"/>
        <v>5</v>
      </c>
      <c r="N27" s="120">
        <f t="shared" si="0"/>
        <v>5</v>
      </c>
    </row>
    <row r="28" spans="1:14" ht="16" thickBot="1">
      <c r="A28" s="15">
        <v>24</v>
      </c>
      <c r="B28" s="154" t="str">
        <f>'Список группы'!C27</f>
        <v xml:space="preserve">Шагабудинов Владислав </v>
      </c>
      <c r="C28" s="56">
        <v>3</v>
      </c>
      <c r="D28" s="56">
        <v>2</v>
      </c>
      <c r="E28" s="56">
        <v>4</v>
      </c>
      <c r="F28" s="56">
        <v>3</v>
      </c>
      <c r="G28" s="56">
        <v>5</v>
      </c>
      <c r="H28" s="56">
        <v>3</v>
      </c>
      <c r="I28" s="56">
        <v>4</v>
      </c>
      <c r="J28" s="56">
        <v>3</v>
      </c>
      <c r="K28" s="56">
        <v>4</v>
      </c>
      <c r="L28" s="56">
        <v>2</v>
      </c>
      <c r="M28" s="120">
        <f t="shared" si="0"/>
        <v>4</v>
      </c>
      <c r="N28" s="120">
        <f t="shared" si="0"/>
        <v>2.6</v>
      </c>
    </row>
    <row r="29" spans="1:14" s="48" customFormat="1" ht="16" thickBot="1">
      <c r="A29" s="13"/>
      <c r="B29" s="74" t="s">
        <v>16</v>
      </c>
      <c r="C29" s="114">
        <f>(C5+C6+C7+C8+C9+C10+C11+C12+C13+C14+C15+C16+C17+C18+C19+C20+C21+C22+C23+C24+C25+C26+C27+C28)/(COUNTA($B$5:$B$28)-COUNTIF($B$5:$B$28,"=0"))</f>
        <v>3.25</v>
      </c>
      <c r="D29" s="114">
        <f t="shared" ref="D29:L29" si="1">(D5+D6+D7+D8+D9+D10+D11+D12+D13+D14+D15+D16+D17+D18+D19+D20+D21+D22+D23+D24+D25+D26+D27+D28)/(COUNTA($B$5:$B$28)-COUNTIF($B$5:$B$28,"=0"))</f>
        <v>3.5</v>
      </c>
      <c r="E29" s="114">
        <f t="shared" si="1"/>
        <v>3.5</v>
      </c>
      <c r="F29" s="114">
        <f t="shared" si="1"/>
        <v>3.75</v>
      </c>
      <c r="G29" s="114">
        <f t="shared" si="1"/>
        <v>3.75</v>
      </c>
      <c r="H29" s="114">
        <f t="shared" si="1"/>
        <v>3.75</v>
      </c>
      <c r="I29" s="114">
        <f t="shared" si="1"/>
        <v>4</v>
      </c>
      <c r="J29" s="114">
        <f t="shared" si="1"/>
        <v>4.25</v>
      </c>
      <c r="K29" s="114">
        <f t="shared" si="1"/>
        <v>4</v>
      </c>
      <c r="L29" s="114">
        <f t="shared" si="1"/>
        <v>4</v>
      </c>
      <c r="M29" s="119">
        <f t="shared" ref="M29" si="2">(C29+E29+G29+I29+K29)/5</f>
        <v>3.7</v>
      </c>
      <c r="N29" s="119">
        <f t="shared" ref="N29" si="3">(D29+F29+H29+J29+L29)/5</f>
        <v>3.85</v>
      </c>
    </row>
    <row r="32" spans="1:14" ht="15">
      <c r="B32" s="17" t="s">
        <v>17</v>
      </c>
      <c r="C32" s="18"/>
      <c r="D32" s="18"/>
      <c r="E32" s="18"/>
      <c r="F32" s="18"/>
    </row>
    <row r="33" spans="2:6" ht="30">
      <c r="B33" s="19"/>
      <c r="C33" s="20" t="s">
        <v>18</v>
      </c>
      <c r="D33" s="20" t="s">
        <v>19</v>
      </c>
      <c r="E33" s="20" t="s">
        <v>20</v>
      </c>
      <c r="F33" s="20" t="s">
        <v>21</v>
      </c>
    </row>
    <row r="34" spans="2:6" ht="15.5">
      <c r="B34" s="21" t="s">
        <v>22</v>
      </c>
      <c r="C34" s="156">
        <f>COUNTA($B$5:$B$28)-COUNTIF($B$5:$B$28,"=0")</f>
        <v>24</v>
      </c>
      <c r="D34" s="22">
        <f>COUNTIF($M$5:$M$28,"&gt;=3,8")</f>
        <v>12</v>
      </c>
      <c r="E34" s="22">
        <f>COUNTIFS($M$5:$M$28,"&lt;3,7",$M$5:$M$28,"&gt;=2,3")</f>
        <v>12</v>
      </c>
      <c r="F34" s="22">
        <f>COUNTIFS($M$5:$M$28,"&lt;2,2",$M$5:$M$28,"&gt;0")</f>
        <v>0</v>
      </c>
    </row>
    <row r="35" spans="2:6" ht="15.5">
      <c r="B35" s="21" t="s">
        <v>23</v>
      </c>
      <c r="C35" s="22">
        <v>100</v>
      </c>
      <c r="D35" s="23">
        <f>D34*C35/C34</f>
        <v>50</v>
      </c>
      <c r="E35" s="23">
        <f>E34*C35/C34</f>
        <v>50</v>
      </c>
      <c r="F35" s="23">
        <f>F34*C35/C34</f>
        <v>0</v>
      </c>
    </row>
    <row r="36" spans="2:6" ht="15.5">
      <c r="B36" s="24"/>
      <c r="C36" s="18"/>
      <c r="D36" s="18"/>
      <c r="E36" s="18"/>
      <c r="F36" s="18"/>
    </row>
    <row r="37" spans="2:6" ht="15.5">
      <c r="B37" s="24"/>
      <c r="C37" s="18"/>
      <c r="D37" s="18"/>
      <c r="E37" s="18"/>
      <c r="F37" s="18"/>
    </row>
    <row r="38" spans="2:6" ht="15">
      <c r="B38" s="17" t="s">
        <v>24</v>
      </c>
      <c r="C38" s="18"/>
      <c r="D38" s="18"/>
      <c r="E38" s="18"/>
      <c r="F38" s="18"/>
    </row>
    <row r="39" spans="2:6" ht="30">
      <c r="B39" s="19"/>
      <c r="C39" s="25" t="s">
        <v>18</v>
      </c>
      <c r="D39" s="20" t="s">
        <v>19</v>
      </c>
      <c r="E39" s="20" t="s">
        <v>20</v>
      </c>
      <c r="F39" s="20" t="s">
        <v>21</v>
      </c>
    </row>
    <row r="40" spans="2:6" ht="15.5">
      <c r="B40" s="21" t="s">
        <v>22</v>
      </c>
      <c r="C40" s="156">
        <f>COUNTA($B$5:$B$28)-COUNTIF($B$5:$B$28,"=0")</f>
        <v>24</v>
      </c>
      <c r="D40" s="22">
        <f>COUNTIF($N$5:$N$28,"&gt;=3,8")</f>
        <v>12</v>
      </c>
      <c r="E40" s="22">
        <f>COUNTIFS($N$5:$N$28,"&lt;3,7",$N$5:$N$28,"&gt;=2,3")</f>
        <v>12</v>
      </c>
      <c r="F40" s="22">
        <f>COUNTIFS($N$5:$N$28,"&lt;2,2",$N$5:$N$28,"&gt;0")</f>
        <v>0</v>
      </c>
    </row>
    <row r="41" spans="2:6" ht="15.5">
      <c r="B41" s="21" t="s">
        <v>23</v>
      </c>
      <c r="C41" s="22">
        <v>100</v>
      </c>
      <c r="D41" s="23">
        <f>D40*C41/C40</f>
        <v>50</v>
      </c>
      <c r="E41" s="23">
        <f>E40*C41/C40</f>
        <v>50</v>
      </c>
      <c r="F41" s="23">
        <f>F40*C41/C40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7">
    <mergeCell ref="M1:N1"/>
    <mergeCell ref="C3:D3"/>
    <mergeCell ref="E3:F3"/>
    <mergeCell ref="G3:H3"/>
    <mergeCell ref="I3:J3"/>
    <mergeCell ref="K3:L3"/>
    <mergeCell ref="M3:N3"/>
  </mergeCells>
  <hyperlinks>
    <hyperlink ref="M1" location="ОГЛАВЛЕНИЕ!A1" display="ОГЛАВЛЕНИЕ" xr:uid="{00000000-0004-0000-1000-000000000000}"/>
  </hyperlinks>
  <pageMargins left="0.4762254901960784" right="0.44816176470588237" top="0.55882352941176472" bottom="0.75" header="0.3" footer="0.3"/>
  <pageSetup paperSize="9" scale="61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7">
    <tabColor rgb="FFFFFF00"/>
    <pageSetUpPr fitToPage="1"/>
  </sheetPr>
  <dimension ref="A1:T42"/>
  <sheetViews>
    <sheetView view="pageLayout" topLeftCell="A7" zoomScale="55" zoomScaleNormal="85" zoomScalePageLayoutView="55" workbookViewId="0">
      <selection activeCell="I38" sqref="I38"/>
    </sheetView>
  </sheetViews>
  <sheetFormatPr defaultColWidth="9.1796875" defaultRowHeight="14.5"/>
  <cols>
    <col min="1" max="1" width="9.1796875" style="1"/>
    <col min="2" max="2" width="27" style="1" customWidth="1"/>
    <col min="3" max="3" width="13" style="1" customWidth="1"/>
    <col min="4" max="4" width="12.453125" style="1" customWidth="1"/>
    <col min="5" max="5" width="12.26953125" style="1" customWidth="1"/>
    <col min="6" max="6" width="12.54296875" style="1" customWidth="1"/>
    <col min="7" max="7" width="11.81640625" style="1" customWidth="1"/>
    <col min="8" max="8" width="12.7265625" style="1" customWidth="1"/>
    <col min="9" max="9" width="12.54296875" style="1" customWidth="1"/>
    <col min="10" max="10" width="11.54296875" style="1" customWidth="1"/>
    <col min="11" max="11" width="11.81640625" style="1" customWidth="1"/>
    <col min="12" max="12" width="11.26953125" style="1" customWidth="1"/>
    <col min="13" max="13" width="11.1796875" style="1" customWidth="1"/>
    <col min="14" max="14" width="10.54296875" style="1" customWidth="1"/>
    <col min="15" max="15" width="12.54296875" style="1" customWidth="1"/>
    <col min="16" max="16" width="11.26953125" style="1" customWidth="1"/>
    <col min="17" max="17" width="15.453125" style="1" customWidth="1"/>
    <col min="18" max="18" width="14.1796875" style="1" customWidth="1"/>
    <col min="19" max="16384" width="9.1796875" style="1"/>
  </cols>
  <sheetData>
    <row r="1" spans="1:20" ht="17.5">
      <c r="A1" s="12" t="s">
        <v>60</v>
      </c>
      <c r="S1" s="341" t="s">
        <v>154</v>
      </c>
      <c r="T1" s="341"/>
    </row>
    <row r="2" spans="1:20" ht="15" thickBot="1"/>
    <row r="3" spans="1:20" ht="33" customHeight="1" thickBot="1">
      <c r="A3" s="243" t="s">
        <v>8</v>
      </c>
      <c r="B3" s="243" t="s">
        <v>9</v>
      </c>
      <c r="C3" s="241" t="s">
        <v>285</v>
      </c>
      <c r="D3" s="253"/>
      <c r="E3" s="253"/>
      <c r="F3" s="253"/>
      <c r="G3" s="253"/>
      <c r="H3" s="242"/>
      <c r="I3" s="241" t="s">
        <v>286</v>
      </c>
      <c r="J3" s="253"/>
      <c r="K3" s="253"/>
      <c r="L3" s="242"/>
      <c r="M3" s="241" t="s">
        <v>287</v>
      </c>
      <c r="N3" s="253"/>
      <c r="O3" s="253"/>
      <c r="P3" s="253"/>
      <c r="Q3" s="253"/>
      <c r="R3" s="242"/>
      <c r="S3" s="265" t="s">
        <v>12</v>
      </c>
      <c r="T3" s="265"/>
    </row>
    <row r="4" spans="1:20" ht="120.75" customHeight="1" thickBot="1">
      <c r="A4" s="244"/>
      <c r="B4" s="244"/>
      <c r="C4" s="241" t="s">
        <v>288</v>
      </c>
      <c r="D4" s="242"/>
      <c r="E4" s="241" t="s">
        <v>289</v>
      </c>
      <c r="F4" s="242"/>
      <c r="G4" s="241" t="s">
        <v>290</v>
      </c>
      <c r="H4" s="242"/>
      <c r="I4" s="241" t="s">
        <v>291</v>
      </c>
      <c r="J4" s="242"/>
      <c r="K4" s="241" t="s">
        <v>292</v>
      </c>
      <c r="L4" s="242"/>
      <c r="M4" s="241" t="s">
        <v>293</v>
      </c>
      <c r="N4" s="242"/>
      <c r="O4" s="251" t="s">
        <v>294</v>
      </c>
      <c r="P4" s="252"/>
      <c r="Q4" s="241" t="s">
        <v>295</v>
      </c>
      <c r="R4" s="242"/>
      <c r="S4" s="265"/>
      <c r="T4" s="265"/>
    </row>
    <row r="5" spans="1:20" ht="16" thickBot="1">
      <c r="A5" s="245"/>
      <c r="B5" s="245"/>
      <c r="C5" s="31" t="s">
        <v>14</v>
      </c>
      <c r="D5" s="31" t="s">
        <v>15</v>
      </c>
      <c r="E5" s="14" t="s">
        <v>14</v>
      </c>
      <c r="F5" s="14" t="s">
        <v>15</v>
      </c>
      <c r="G5" s="14" t="s">
        <v>14</v>
      </c>
      <c r="H5" s="14" t="s">
        <v>15</v>
      </c>
      <c r="I5" s="14" t="s">
        <v>14</v>
      </c>
      <c r="J5" s="14" t="s">
        <v>15</v>
      </c>
      <c r="K5" s="14" t="s">
        <v>14</v>
      </c>
      <c r="L5" s="14" t="s">
        <v>15</v>
      </c>
      <c r="M5" s="14" t="s">
        <v>14</v>
      </c>
      <c r="N5" s="14" t="s">
        <v>15</v>
      </c>
      <c r="O5" s="14" t="s">
        <v>14</v>
      </c>
      <c r="P5" s="14" t="s">
        <v>15</v>
      </c>
      <c r="Q5" s="14" t="s">
        <v>14</v>
      </c>
      <c r="R5" s="14" t="s">
        <v>15</v>
      </c>
      <c r="S5" s="26" t="s">
        <v>14</v>
      </c>
      <c r="T5" s="26" t="s">
        <v>15</v>
      </c>
    </row>
    <row r="6" spans="1:20" ht="16" thickBot="1">
      <c r="A6" s="15">
        <v>1</v>
      </c>
      <c r="B6" s="154" t="str">
        <f>'Список группы'!C4</f>
        <v>Бахтин Антон</v>
      </c>
      <c r="C6" s="56">
        <v>3</v>
      </c>
      <c r="D6" s="56">
        <v>4</v>
      </c>
      <c r="E6" s="56">
        <v>3</v>
      </c>
      <c r="F6" s="56">
        <v>4</v>
      </c>
      <c r="G6" s="56">
        <v>3</v>
      </c>
      <c r="H6" s="56">
        <v>4</v>
      </c>
      <c r="I6" s="56">
        <v>4</v>
      </c>
      <c r="J6" s="56">
        <v>5</v>
      </c>
      <c r="K6" s="56">
        <v>4</v>
      </c>
      <c r="L6" s="56">
        <v>5</v>
      </c>
      <c r="M6" s="56">
        <v>3</v>
      </c>
      <c r="N6" s="56">
        <v>4</v>
      </c>
      <c r="O6" s="56">
        <v>3</v>
      </c>
      <c r="P6" s="56">
        <v>4</v>
      </c>
      <c r="Q6" s="56">
        <v>3</v>
      </c>
      <c r="R6" s="56">
        <v>4</v>
      </c>
      <c r="S6" s="120">
        <f>(C6+E6+G6+I6+K6+M6+O6+Q6)/8</f>
        <v>3.25</v>
      </c>
      <c r="T6" s="120">
        <f>(D6+F6+H6+J6+L6+N6+P6+R6)/8</f>
        <v>4.25</v>
      </c>
    </row>
    <row r="7" spans="1:20" ht="16" thickBot="1">
      <c r="A7" s="15">
        <v>2</v>
      </c>
      <c r="B7" s="154" t="str">
        <f>'Список группы'!C5</f>
        <v>Башилова Наталья</v>
      </c>
      <c r="C7" s="56">
        <v>2</v>
      </c>
      <c r="D7" s="56">
        <v>3</v>
      </c>
      <c r="E7" s="56">
        <v>2</v>
      </c>
      <c r="F7" s="56">
        <v>3</v>
      </c>
      <c r="G7" s="56">
        <v>2</v>
      </c>
      <c r="H7" s="56">
        <v>3</v>
      </c>
      <c r="I7" s="56">
        <v>3</v>
      </c>
      <c r="J7" s="56">
        <v>4</v>
      </c>
      <c r="K7" s="56">
        <v>3</v>
      </c>
      <c r="L7" s="56">
        <v>4</v>
      </c>
      <c r="M7" s="56">
        <v>3</v>
      </c>
      <c r="N7" s="56">
        <v>4</v>
      </c>
      <c r="O7" s="56">
        <v>4</v>
      </c>
      <c r="P7" s="56">
        <v>5</v>
      </c>
      <c r="Q7" s="56">
        <v>4</v>
      </c>
      <c r="R7" s="56">
        <v>5</v>
      </c>
      <c r="S7" s="120">
        <f t="shared" ref="S7:S30" si="0">(C7+E7+G7+I7+K7+M7+O7+Q7)/8</f>
        <v>2.875</v>
      </c>
      <c r="T7" s="120">
        <f t="shared" ref="T7:T30" si="1">(D7+F7+H7+J7+L7+N7+P7+R7)/8</f>
        <v>3.875</v>
      </c>
    </row>
    <row r="8" spans="1:20" ht="17.25" customHeight="1" thickBot="1">
      <c r="A8" s="15">
        <v>3</v>
      </c>
      <c r="B8" s="154" t="str">
        <f>'Список группы'!C6</f>
        <v>Бирюкова Екатерина</v>
      </c>
      <c r="C8" s="56">
        <v>5</v>
      </c>
      <c r="D8" s="56">
        <v>5</v>
      </c>
      <c r="E8" s="56">
        <v>5</v>
      </c>
      <c r="F8" s="56">
        <v>5</v>
      </c>
      <c r="G8" s="56">
        <v>5</v>
      </c>
      <c r="H8" s="56">
        <v>5</v>
      </c>
      <c r="I8" s="56">
        <v>5</v>
      </c>
      <c r="J8" s="56">
        <v>5</v>
      </c>
      <c r="K8" s="56">
        <v>5</v>
      </c>
      <c r="L8" s="56">
        <v>5</v>
      </c>
      <c r="M8" s="56">
        <v>5</v>
      </c>
      <c r="N8" s="56">
        <v>5</v>
      </c>
      <c r="O8" s="56">
        <v>5</v>
      </c>
      <c r="P8" s="56">
        <v>5</v>
      </c>
      <c r="Q8" s="56">
        <v>5</v>
      </c>
      <c r="R8" s="56">
        <v>5</v>
      </c>
      <c r="S8" s="120">
        <f t="shared" si="0"/>
        <v>5</v>
      </c>
      <c r="T8" s="120">
        <f t="shared" si="1"/>
        <v>5</v>
      </c>
    </row>
    <row r="9" spans="1:20" ht="16" thickBot="1">
      <c r="A9" s="15">
        <v>4</v>
      </c>
      <c r="B9" s="154" t="str">
        <f>'Список группы'!C7</f>
        <v>Власов Дмитрий</v>
      </c>
      <c r="C9" s="56">
        <v>3</v>
      </c>
      <c r="D9" s="56">
        <v>2</v>
      </c>
      <c r="E9" s="56">
        <v>4</v>
      </c>
      <c r="F9" s="56">
        <v>3</v>
      </c>
      <c r="G9" s="56">
        <v>5</v>
      </c>
      <c r="H9" s="56">
        <v>3</v>
      </c>
      <c r="I9" s="56">
        <v>4</v>
      </c>
      <c r="J9" s="56">
        <v>3</v>
      </c>
      <c r="K9" s="56">
        <v>4</v>
      </c>
      <c r="L9" s="56">
        <v>2</v>
      </c>
      <c r="M9" s="56">
        <v>3</v>
      </c>
      <c r="N9" s="56">
        <v>2</v>
      </c>
      <c r="O9" s="56">
        <v>3</v>
      </c>
      <c r="P9" s="56">
        <v>2</v>
      </c>
      <c r="Q9" s="56">
        <v>3</v>
      </c>
      <c r="R9" s="56">
        <v>3</v>
      </c>
      <c r="S9" s="120">
        <f t="shared" si="0"/>
        <v>3.625</v>
      </c>
      <c r="T9" s="120">
        <f t="shared" si="1"/>
        <v>2.5</v>
      </c>
    </row>
    <row r="10" spans="1:20" ht="16" thickBot="1">
      <c r="A10" s="15">
        <v>5</v>
      </c>
      <c r="B10" s="154" t="str">
        <f>'Список группы'!C8</f>
        <v>Гущина Софья</v>
      </c>
      <c r="C10" s="56">
        <v>3</v>
      </c>
      <c r="D10" s="56">
        <v>4</v>
      </c>
      <c r="E10" s="56">
        <v>3</v>
      </c>
      <c r="F10" s="56">
        <v>4</v>
      </c>
      <c r="G10" s="56">
        <v>3</v>
      </c>
      <c r="H10" s="56">
        <v>4</v>
      </c>
      <c r="I10" s="56">
        <v>4</v>
      </c>
      <c r="J10" s="56">
        <v>5</v>
      </c>
      <c r="K10" s="56">
        <v>4</v>
      </c>
      <c r="L10" s="56">
        <v>5</v>
      </c>
      <c r="M10" s="56">
        <v>3</v>
      </c>
      <c r="N10" s="56">
        <v>4</v>
      </c>
      <c r="O10" s="56">
        <v>3</v>
      </c>
      <c r="P10" s="56">
        <v>4</v>
      </c>
      <c r="Q10" s="56">
        <v>3</v>
      </c>
      <c r="R10" s="56">
        <v>4</v>
      </c>
      <c r="S10" s="120">
        <f t="shared" si="0"/>
        <v>3.25</v>
      </c>
      <c r="T10" s="120">
        <f t="shared" si="1"/>
        <v>4.25</v>
      </c>
    </row>
    <row r="11" spans="1:20" ht="16" thickBot="1">
      <c r="A11" s="15">
        <v>6</v>
      </c>
      <c r="B11" s="154" t="str">
        <f>'Список группы'!C9</f>
        <v>Десятниченко Кирилл</v>
      </c>
      <c r="C11" s="56">
        <v>2</v>
      </c>
      <c r="D11" s="56">
        <v>3</v>
      </c>
      <c r="E11" s="56">
        <v>2</v>
      </c>
      <c r="F11" s="56">
        <v>3</v>
      </c>
      <c r="G11" s="56">
        <v>2</v>
      </c>
      <c r="H11" s="56">
        <v>3</v>
      </c>
      <c r="I11" s="56">
        <v>3</v>
      </c>
      <c r="J11" s="56">
        <v>4</v>
      </c>
      <c r="K11" s="56">
        <v>3</v>
      </c>
      <c r="L11" s="56">
        <v>4</v>
      </c>
      <c r="M11" s="56">
        <v>3</v>
      </c>
      <c r="N11" s="56">
        <v>4</v>
      </c>
      <c r="O11" s="56">
        <v>4</v>
      </c>
      <c r="P11" s="56">
        <v>5</v>
      </c>
      <c r="Q11" s="56">
        <v>4</v>
      </c>
      <c r="R11" s="56">
        <v>5</v>
      </c>
      <c r="S11" s="120">
        <f t="shared" si="0"/>
        <v>2.875</v>
      </c>
      <c r="T11" s="120">
        <f t="shared" si="1"/>
        <v>3.875</v>
      </c>
    </row>
    <row r="12" spans="1:20" ht="16" thickBot="1">
      <c r="A12" s="15">
        <v>7</v>
      </c>
      <c r="B12" s="154" t="str">
        <f>'Список группы'!C10</f>
        <v>Йолсал Дениз</v>
      </c>
      <c r="C12" s="56">
        <v>5</v>
      </c>
      <c r="D12" s="56">
        <v>5</v>
      </c>
      <c r="E12" s="56">
        <v>5</v>
      </c>
      <c r="F12" s="56">
        <v>5</v>
      </c>
      <c r="G12" s="56">
        <v>5</v>
      </c>
      <c r="H12" s="56">
        <v>5</v>
      </c>
      <c r="I12" s="56">
        <v>5</v>
      </c>
      <c r="J12" s="56">
        <v>5</v>
      </c>
      <c r="K12" s="56">
        <v>5</v>
      </c>
      <c r="L12" s="56">
        <v>5</v>
      </c>
      <c r="M12" s="56">
        <v>5</v>
      </c>
      <c r="N12" s="56">
        <v>5</v>
      </c>
      <c r="O12" s="56">
        <v>5</v>
      </c>
      <c r="P12" s="56">
        <v>5</v>
      </c>
      <c r="Q12" s="56">
        <v>5</v>
      </c>
      <c r="R12" s="56">
        <v>5</v>
      </c>
      <c r="S12" s="120">
        <f t="shared" si="0"/>
        <v>5</v>
      </c>
      <c r="T12" s="120">
        <f t="shared" si="1"/>
        <v>5</v>
      </c>
    </row>
    <row r="13" spans="1:20" ht="16" thickBot="1">
      <c r="A13" s="15">
        <v>8</v>
      </c>
      <c r="B13" s="154" t="str">
        <f>'Список группы'!C11</f>
        <v>Кирилина Виктория</v>
      </c>
      <c r="C13" s="56">
        <v>3</v>
      </c>
      <c r="D13" s="56">
        <v>2</v>
      </c>
      <c r="E13" s="56">
        <v>4</v>
      </c>
      <c r="F13" s="56">
        <v>3</v>
      </c>
      <c r="G13" s="56">
        <v>5</v>
      </c>
      <c r="H13" s="56">
        <v>3</v>
      </c>
      <c r="I13" s="56">
        <v>4</v>
      </c>
      <c r="J13" s="56">
        <v>3</v>
      </c>
      <c r="K13" s="56">
        <v>4</v>
      </c>
      <c r="L13" s="56">
        <v>2</v>
      </c>
      <c r="M13" s="56">
        <v>3</v>
      </c>
      <c r="N13" s="56">
        <v>2</v>
      </c>
      <c r="O13" s="56">
        <v>3</v>
      </c>
      <c r="P13" s="56">
        <v>2</v>
      </c>
      <c r="Q13" s="56">
        <v>3</v>
      </c>
      <c r="R13" s="56">
        <v>3</v>
      </c>
      <c r="S13" s="120">
        <f t="shared" si="0"/>
        <v>3.625</v>
      </c>
      <c r="T13" s="120">
        <f t="shared" si="1"/>
        <v>2.5</v>
      </c>
    </row>
    <row r="14" spans="1:20" ht="16" thickBot="1">
      <c r="A14" s="15">
        <v>9</v>
      </c>
      <c r="B14" s="154" t="str">
        <f>'Список группы'!C12</f>
        <v>Князева Алиса</v>
      </c>
      <c r="C14" s="56">
        <v>3</v>
      </c>
      <c r="D14" s="56">
        <v>4</v>
      </c>
      <c r="E14" s="56">
        <v>3</v>
      </c>
      <c r="F14" s="56">
        <v>4</v>
      </c>
      <c r="G14" s="56">
        <v>3</v>
      </c>
      <c r="H14" s="56">
        <v>4</v>
      </c>
      <c r="I14" s="56">
        <v>4</v>
      </c>
      <c r="J14" s="56">
        <v>5</v>
      </c>
      <c r="K14" s="56">
        <v>4</v>
      </c>
      <c r="L14" s="56">
        <v>5</v>
      </c>
      <c r="M14" s="56">
        <v>3</v>
      </c>
      <c r="N14" s="56">
        <v>4</v>
      </c>
      <c r="O14" s="56">
        <v>3</v>
      </c>
      <c r="P14" s="56">
        <v>4</v>
      </c>
      <c r="Q14" s="56">
        <v>3</v>
      </c>
      <c r="R14" s="56">
        <v>4</v>
      </c>
      <c r="S14" s="120">
        <f t="shared" si="0"/>
        <v>3.25</v>
      </c>
      <c r="T14" s="120">
        <f t="shared" si="1"/>
        <v>4.25</v>
      </c>
    </row>
    <row r="15" spans="1:20" ht="16" thickBot="1">
      <c r="A15" s="15">
        <v>10</v>
      </c>
      <c r="B15" s="154" t="str">
        <f>'Список группы'!C13</f>
        <v>Максимова Анна</v>
      </c>
      <c r="C15" s="56">
        <v>2</v>
      </c>
      <c r="D15" s="56">
        <v>3</v>
      </c>
      <c r="E15" s="56">
        <v>2</v>
      </c>
      <c r="F15" s="56">
        <v>3</v>
      </c>
      <c r="G15" s="56">
        <v>2</v>
      </c>
      <c r="H15" s="56">
        <v>3</v>
      </c>
      <c r="I15" s="56">
        <v>3</v>
      </c>
      <c r="J15" s="56">
        <v>4</v>
      </c>
      <c r="K15" s="56">
        <v>3</v>
      </c>
      <c r="L15" s="56">
        <v>4</v>
      </c>
      <c r="M15" s="56">
        <v>3</v>
      </c>
      <c r="N15" s="56">
        <v>4</v>
      </c>
      <c r="O15" s="56">
        <v>4</v>
      </c>
      <c r="P15" s="56">
        <v>5</v>
      </c>
      <c r="Q15" s="56">
        <v>4</v>
      </c>
      <c r="R15" s="56">
        <v>5</v>
      </c>
      <c r="S15" s="120">
        <f t="shared" si="0"/>
        <v>2.875</v>
      </c>
      <c r="T15" s="120">
        <f t="shared" si="1"/>
        <v>3.875</v>
      </c>
    </row>
    <row r="16" spans="1:20" ht="16" thickBot="1">
      <c r="A16" s="15">
        <v>11</v>
      </c>
      <c r="B16" s="154" t="str">
        <f>'Список группы'!C14</f>
        <v>Меньшов Алексей</v>
      </c>
      <c r="C16" s="56">
        <v>5</v>
      </c>
      <c r="D16" s="56">
        <v>5</v>
      </c>
      <c r="E16" s="56">
        <v>5</v>
      </c>
      <c r="F16" s="56">
        <v>5</v>
      </c>
      <c r="G16" s="56">
        <v>5</v>
      </c>
      <c r="H16" s="56">
        <v>5</v>
      </c>
      <c r="I16" s="56">
        <v>5</v>
      </c>
      <c r="J16" s="56">
        <v>5</v>
      </c>
      <c r="K16" s="56">
        <v>5</v>
      </c>
      <c r="L16" s="56">
        <v>5</v>
      </c>
      <c r="M16" s="56">
        <v>5</v>
      </c>
      <c r="N16" s="56">
        <v>5</v>
      </c>
      <c r="O16" s="56">
        <v>5</v>
      </c>
      <c r="P16" s="56">
        <v>5</v>
      </c>
      <c r="Q16" s="56">
        <v>5</v>
      </c>
      <c r="R16" s="56">
        <v>5</v>
      </c>
      <c r="S16" s="120">
        <f t="shared" si="0"/>
        <v>5</v>
      </c>
      <c r="T16" s="120">
        <f t="shared" si="1"/>
        <v>5</v>
      </c>
    </row>
    <row r="17" spans="1:20" ht="16" thickBot="1">
      <c r="A17" s="15">
        <v>12</v>
      </c>
      <c r="B17" s="154" t="str">
        <f>'Список группы'!C15</f>
        <v>Муравлев Даниил</v>
      </c>
      <c r="C17" s="56">
        <v>3</v>
      </c>
      <c r="D17" s="56">
        <v>2</v>
      </c>
      <c r="E17" s="56">
        <v>4</v>
      </c>
      <c r="F17" s="56">
        <v>3</v>
      </c>
      <c r="G17" s="56">
        <v>5</v>
      </c>
      <c r="H17" s="56">
        <v>3</v>
      </c>
      <c r="I17" s="56">
        <v>4</v>
      </c>
      <c r="J17" s="56">
        <v>3</v>
      </c>
      <c r="K17" s="56">
        <v>4</v>
      </c>
      <c r="L17" s="56">
        <v>2</v>
      </c>
      <c r="M17" s="56">
        <v>3</v>
      </c>
      <c r="N17" s="56">
        <v>2</v>
      </c>
      <c r="O17" s="56">
        <v>3</v>
      </c>
      <c r="P17" s="56">
        <v>2</v>
      </c>
      <c r="Q17" s="56">
        <v>3</v>
      </c>
      <c r="R17" s="56">
        <v>3</v>
      </c>
      <c r="S17" s="120">
        <f t="shared" si="0"/>
        <v>3.625</v>
      </c>
      <c r="T17" s="120">
        <f t="shared" si="1"/>
        <v>2.5</v>
      </c>
    </row>
    <row r="18" spans="1:20" ht="16" thickBot="1">
      <c r="A18" s="15">
        <v>13</v>
      </c>
      <c r="B18" s="154" t="str">
        <f>'Список группы'!C16</f>
        <v xml:space="preserve">Панов Тимофей </v>
      </c>
      <c r="C18" s="56">
        <v>3</v>
      </c>
      <c r="D18" s="56">
        <v>4</v>
      </c>
      <c r="E18" s="56">
        <v>3</v>
      </c>
      <c r="F18" s="56">
        <v>4</v>
      </c>
      <c r="G18" s="56">
        <v>3</v>
      </c>
      <c r="H18" s="56">
        <v>4</v>
      </c>
      <c r="I18" s="56">
        <v>4</v>
      </c>
      <c r="J18" s="56">
        <v>5</v>
      </c>
      <c r="K18" s="56">
        <v>4</v>
      </c>
      <c r="L18" s="56">
        <v>5</v>
      </c>
      <c r="M18" s="56">
        <v>3</v>
      </c>
      <c r="N18" s="56">
        <v>4</v>
      </c>
      <c r="O18" s="56">
        <v>3</v>
      </c>
      <c r="P18" s="56">
        <v>4</v>
      </c>
      <c r="Q18" s="56">
        <v>3</v>
      </c>
      <c r="R18" s="56">
        <v>4</v>
      </c>
      <c r="S18" s="120">
        <f t="shared" si="0"/>
        <v>3.25</v>
      </c>
      <c r="T18" s="120">
        <f t="shared" si="1"/>
        <v>4.25</v>
      </c>
    </row>
    <row r="19" spans="1:20" ht="16" thickBot="1">
      <c r="A19" s="15">
        <v>14</v>
      </c>
      <c r="B19" s="154" t="str">
        <f>'Список группы'!C17</f>
        <v xml:space="preserve">Саркисов Илья </v>
      </c>
      <c r="C19" s="56">
        <v>2</v>
      </c>
      <c r="D19" s="56">
        <v>3</v>
      </c>
      <c r="E19" s="56">
        <v>2</v>
      </c>
      <c r="F19" s="56">
        <v>3</v>
      </c>
      <c r="G19" s="56">
        <v>2</v>
      </c>
      <c r="H19" s="56">
        <v>3</v>
      </c>
      <c r="I19" s="56">
        <v>3</v>
      </c>
      <c r="J19" s="56">
        <v>4</v>
      </c>
      <c r="K19" s="56">
        <v>3</v>
      </c>
      <c r="L19" s="56">
        <v>4</v>
      </c>
      <c r="M19" s="56">
        <v>3</v>
      </c>
      <c r="N19" s="56">
        <v>4</v>
      </c>
      <c r="O19" s="56">
        <v>4</v>
      </c>
      <c r="P19" s="56">
        <v>5</v>
      </c>
      <c r="Q19" s="56">
        <v>4</v>
      </c>
      <c r="R19" s="56">
        <v>5</v>
      </c>
      <c r="S19" s="120">
        <f t="shared" si="0"/>
        <v>2.875</v>
      </c>
      <c r="T19" s="120">
        <f t="shared" si="1"/>
        <v>3.875</v>
      </c>
    </row>
    <row r="20" spans="1:20" ht="16" thickBot="1">
      <c r="A20" s="15">
        <v>15</v>
      </c>
      <c r="B20" s="154" t="str">
        <f>'Список группы'!C18</f>
        <v xml:space="preserve">Свирская Анастасия </v>
      </c>
      <c r="C20" s="56">
        <v>5</v>
      </c>
      <c r="D20" s="56">
        <v>5</v>
      </c>
      <c r="E20" s="56">
        <v>5</v>
      </c>
      <c r="F20" s="56">
        <v>5</v>
      </c>
      <c r="G20" s="56">
        <v>5</v>
      </c>
      <c r="H20" s="56">
        <v>5</v>
      </c>
      <c r="I20" s="56">
        <v>5</v>
      </c>
      <c r="J20" s="56">
        <v>5</v>
      </c>
      <c r="K20" s="56">
        <v>5</v>
      </c>
      <c r="L20" s="56">
        <v>5</v>
      </c>
      <c r="M20" s="56">
        <v>5</v>
      </c>
      <c r="N20" s="56">
        <v>5</v>
      </c>
      <c r="O20" s="56">
        <v>5</v>
      </c>
      <c r="P20" s="56">
        <v>5</v>
      </c>
      <c r="Q20" s="56">
        <v>5</v>
      </c>
      <c r="R20" s="56">
        <v>5</v>
      </c>
      <c r="S20" s="120">
        <f t="shared" si="0"/>
        <v>5</v>
      </c>
      <c r="T20" s="120">
        <f t="shared" si="1"/>
        <v>5</v>
      </c>
    </row>
    <row r="21" spans="1:20" ht="16" thickBot="1">
      <c r="A21" s="15">
        <v>16</v>
      </c>
      <c r="B21" s="154" t="str">
        <f>'Список группы'!C19</f>
        <v>Семенина Елизавета</v>
      </c>
      <c r="C21" s="56">
        <v>3</v>
      </c>
      <c r="D21" s="56">
        <v>2</v>
      </c>
      <c r="E21" s="56">
        <v>4</v>
      </c>
      <c r="F21" s="56">
        <v>3</v>
      </c>
      <c r="G21" s="56">
        <v>5</v>
      </c>
      <c r="H21" s="56">
        <v>3</v>
      </c>
      <c r="I21" s="56">
        <v>4</v>
      </c>
      <c r="J21" s="56">
        <v>3</v>
      </c>
      <c r="K21" s="56">
        <v>4</v>
      </c>
      <c r="L21" s="56">
        <v>2</v>
      </c>
      <c r="M21" s="56">
        <v>3</v>
      </c>
      <c r="N21" s="56">
        <v>2</v>
      </c>
      <c r="O21" s="56">
        <v>3</v>
      </c>
      <c r="P21" s="56">
        <v>2</v>
      </c>
      <c r="Q21" s="56">
        <v>3</v>
      </c>
      <c r="R21" s="56">
        <v>3</v>
      </c>
      <c r="S21" s="120">
        <f t="shared" si="0"/>
        <v>3.625</v>
      </c>
      <c r="T21" s="120">
        <f t="shared" si="1"/>
        <v>2.5</v>
      </c>
    </row>
    <row r="22" spans="1:20" ht="16" thickBot="1">
      <c r="A22" s="15">
        <v>17</v>
      </c>
      <c r="B22" s="154" t="str">
        <f>'Список группы'!C20</f>
        <v>Сергеев Алексей</v>
      </c>
      <c r="C22" s="56">
        <v>3</v>
      </c>
      <c r="D22" s="56">
        <v>4</v>
      </c>
      <c r="E22" s="56">
        <v>3</v>
      </c>
      <c r="F22" s="56">
        <v>4</v>
      </c>
      <c r="G22" s="56">
        <v>3</v>
      </c>
      <c r="H22" s="56">
        <v>4</v>
      </c>
      <c r="I22" s="56">
        <v>4</v>
      </c>
      <c r="J22" s="56">
        <v>5</v>
      </c>
      <c r="K22" s="56">
        <v>4</v>
      </c>
      <c r="L22" s="56">
        <v>5</v>
      </c>
      <c r="M22" s="56">
        <v>3</v>
      </c>
      <c r="N22" s="56">
        <v>4</v>
      </c>
      <c r="O22" s="56">
        <v>3</v>
      </c>
      <c r="P22" s="56">
        <v>4</v>
      </c>
      <c r="Q22" s="56">
        <v>3</v>
      </c>
      <c r="R22" s="56">
        <v>4</v>
      </c>
      <c r="S22" s="120">
        <f t="shared" si="0"/>
        <v>3.25</v>
      </c>
      <c r="T22" s="120">
        <f t="shared" si="1"/>
        <v>4.25</v>
      </c>
    </row>
    <row r="23" spans="1:20" ht="16" thickBot="1">
      <c r="A23" s="15">
        <v>18</v>
      </c>
      <c r="B23" s="154" t="str">
        <f>'Список группы'!C21</f>
        <v>Солопов Максим</v>
      </c>
      <c r="C23" s="56">
        <v>2</v>
      </c>
      <c r="D23" s="56">
        <v>3</v>
      </c>
      <c r="E23" s="56">
        <v>2</v>
      </c>
      <c r="F23" s="56">
        <v>3</v>
      </c>
      <c r="G23" s="56">
        <v>2</v>
      </c>
      <c r="H23" s="56">
        <v>3</v>
      </c>
      <c r="I23" s="56">
        <v>3</v>
      </c>
      <c r="J23" s="56">
        <v>4</v>
      </c>
      <c r="K23" s="56">
        <v>3</v>
      </c>
      <c r="L23" s="56">
        <v>4</v>
      </c>
      <c r="M23" s="56">
        <v>3</v>
      </c>
      <c r="N23" s="56">
        <v>4</v>
      </c>
      <c r="O23" s="56">
        <v>4</v>
      </c>
      <c r="P23" s="56">
        <v>5</v>
      </c>
      <c r="Q23" s="56">
        <v>4</v>
      </c>
      <c r="R23" s="56">
        <v>5</v>
      </c>
      <c r="S23" s="120">
        <f t="shared" si="0"/>
        <v>2.875</v>
      </c>
      <c r="T23" s="120">
        <f t="shared" si="1"/>
        <v>3.875</v>
      </c>
    </row>
    <row r="24" spans="1:20" ht="16" thickBot="1">
      <c r="A24" s="15">
        <v>19</v>
      </c>
      <c r="B24" s="154" t="str">
        <f>'Список группы'!C22</f>
        <v xml:space="preserve">Стригунов Александр </v>
      </c>
      <c r="C24" s="56">
        <v>5</v>
      </c>
      <c r="D24" s="56">
        <v>5</v>
      </c>
      <c r="E24" s="56">
        <v>5</v>
      </c>
      <c r="F24" s="56">
        <v>5</v>
      </c>
      <c r="G24" s="56">
        <v>5</v>
      </c>
      <c r="H24" s="56">
        <v>5</v>
      </c>
      <c r="I24" s="56">
        <v>5</v>
      </c>
      <c r="J24" s="56">
        <v>5</v>
      </c>
      <c r="K24" s="56">
        <v>5</v>
      </c>
      <c r="L24" s="56">
        <v>5</v>
      </c>
      <c r="M24" s="56">
        <v>5</v>
      </c>
      <c r="N24" s="56">
        <v>5</v>
      </c>
      <c r="O24" s="56">
        <v>5</v>
      </c>
      <c r="P24" s="56">
        <v>5</v>
      </c>
      <c r="Q24" s="56">
        <v>5</v>
      </c>
      <c r="R24" s="56">
        <v>5</v>
      </c>
      <c r="S24" s="120">
        <f t="shared" si="0"/>
        <v>5</v>
      </c>
      <c r="T24" s="120">
        <f t="shared" si="1"/>
        <v>5</v>
      </c>
    </row>
    <row r="25" spans="1:20" ht="16" thickBot="1">
      <c r="A25" s="15">
        <v>20</v>
      </c>
      <c r="B25" s="154" t="str">
        <f>'Список группы'!C23</f>
        <v>Тихонов Данил</v>
      </c>
      <c r="C25" s="56">
        <v>3</v>
      </c>
      <c r="D25" s="56">
        <v>2</v>
      </c>
      <c r="E25" s="56">
        <v>4</v>
      </c>
      <c r="F25" s="56">
        <v>3</v>
      </c>
      <c r="G25" s="56">
        <v>5</v>
      </c>
      <c r="H25" s="56">
        <v>3</v>
      </c>
      <c r="I25" s="56">
        <v>4</v>
      </c>
      <c r="J25" s="56">
        <v>3</v>
      </c>
      <c r="K25" s="56">
        <v>4</v>
      </c>
      <c r="L25" s="56">
        <v>2</v>
      </c>
      <c r="M25" s="56">
        <v>3</v>
      </c>
      <c r="N25" s="56">
        <v>2</v>
      </c>
      <c r="O25" s="56">
        <v>3</v>
      </c>
      <c r="P25" s="56">
        <v>2</v>
      </c>
      <c r="Q25" s="56">
        <v>3</v>
      </c>
      <c r="R25" s="56">
        <v>3</v>
      </c>
      <c r="S25" s="120">
        <f t="shared" si="0"/>
        <v>3.625</v>
      </c>
      <c r="T25" s="120">
        <f t="shared" si="1"/>
        <v>2.5</v>
      </c>
    </row>
    <row r="26" spans="1:20" ht="16" thickBot="1">
      <c r="A26" s="15">
        <v>21</v>
      </c>
      <c r="B26" s="154" t="str">
        <f>'Список группы'!C24</f>
        <v>Федоров Данила</v>
      </c>
      <c r="C26" s="56">
        <v>3</v>
      </c>
      <c r="D26" s="56">
        <v>4</v>
      </c>
      <c r="E26" s="56">
        <v>3</v>
      </c>
      <c r="F26" s="56">
        <v>4</v>
      </c>
      <c r="G26" s="56">
        <v>3</v>
      </c>
      <c r="H26" s="56">
        <v>4</v>
      </c>
      <c r="I26" s="56">
        <v>4</v>
      </c>
      <c r="J26" s="56">
        <v>5</v>
      </c>
      <c r="K26" s="56">
        <v>4</v>
      </c>
      <c r="L26" s="56">
        <v>5</v>
      </c>
      <c r="M26" s="56">
        <v>3</v>
      </c>
      <c r="N26" s="56">
        <v>4</v>
      </c>
      <c r="O26" s="56">
        <v>3</v>
      </c>
      <c r="P26" s="56">
        <v>4</v>
      </c>
      <c r="Q26" s="56">
        <v>3</v>
      </c>
      <c r="R26" s="56">
        <v>4</v>
      </c>
      <c r="S26" s="120">
        <f t="shared" si="0"/>
        <v>3.25</v>
      </c>
      <c r="T26" s="120">
        <f t="shared" si="1"/>
        <v>4.25</v>
      </c>
    </row>
    <row r="27" spans="1:20" ht="16" thickBot="1">
      <c r="A27" s="15">
        <v>22</v>
      </c>
      <c r="B27" s="154" t="str">
        <f>'Список группы'!C25</f>
        <v>Чалдина Дарья</v>
      </c>
      <c r="C27" s="56">
        <v>2</v>
      </c>
      <c r="D27" s="56">
        <v>3</v>
      </c>
      <c r="E27" s="56">
        <v>2</v>
      </c>
      <c r="F27" s="56">
        <v>3</v>
      </c>
      <c r="G27" s="56">
        <v>2</v>
      </c>
      <c r="H27" s="56">
        <v>3</v>
      </c>
      <c r="I27" s="56">
        <v>3</v>
      </c>
      <c r="J27" s="56">
        <v>4</v>
      </c>
      <c r="K27" s="56">
        <v>3</v>
      </c>
      <c r="L27" s="56">
        <v>4</v>
      </c>
      <c r="M27" s="56">
        <v>3</v>
      </c>
      <c r="N27" s="56">
        <v>4</v>
      </c>
      <c r="O27" s="56">
        <v>4</v>
      </c>
      <c r="P27" s="56">
        <v>5</v>
      </c>
      <c r="Q27" s="56">
        <v>4</v>
      </c>
      <c r="R27" s="56">
        <v>5</v>
      </c>
      <c r="S27" s="120">
        <f t="shared" si="0"/>
        <v>2.875</v>
      </c>
      <c r="T27" s="120">
        <f t="shared" si="1"/>
        <v>3.875</v>
      </c>
    </row>
    <row r="28" spans="1:20" ht="16" thickBot="1">
      <c r="A28" s="15">
        <v>23</v>
      </c>
      <c r="B28" s="154" t="str">
        <f>'Список группы'!C26</f>
        <v xml:space="preserve">Черногоров Аркадий </v>
      </c>
      <c r="C28" s="56">
        <v>5</v>
      </c>
      <c r="D28" s="56">
        <v>5</v>
      </c>
      <c r="E28" s="56">
        <v>5</v>
      </c>
      <c r="F28" s="56">
        <v>5</v>
      </c>
      <c r="G28" s="56">
        <v>5</v>
      </c>
      <c r="H28" s="56">
        <v>5</v>
      </c>
      <c r="I28" s="56">
        <v>5</v>
      </c>
      <c r="J28" s="56">
        <v>5</v>
      </c>
      <c r="K28" s="56">
        <v>5</v>
      </c>
      <c r="L28" s="56">
        <v>5</v>
      </c>
      <c r="M28" s="56">
        <v>5</v>
      </c>
      <c r="N28" s="56">
        <v>5</v>
      </c>
      <c r="O28" s="56">
        <v>5</v>
      </c>
      <c r="P28" s="56">
        <v>5</v>
      </c>
      <c r="Q28" s="56">
        <v>5</v>
      </c>
      <c r="R28" s="56">
        <v>5</v>
      </c>
      <c r="S28" s="120">
        <f t="shared" si="0"/>
        <v>5</v>
      </c>
      <c r="T28" s="120">
        <f t="shared" si="1"/>
        <v>5</v>
      </c>
    </row>
    <row r="29" spans="1:20" ht="16" thickBot="1">
      <c r="A29" s="15">
        <v>24</v>
      </c>
      <c r="B29" s="154" t="str">
        <f>'Список группы'!C27</f>
        <v xml:space="preserve">Шагабудинов Владислав </v>
      </c>
      <c r="C29" s="56">
        <v>3</v>
      </c>
      <c r="D29" s="56">
        <v>2</v>
      </c>
      <c r="E29" s="56">
        <v>4</v>
      </c>
      <c r="F29" s="56">
        <v>3</v>
      </c>
      <c r="G29" s="56">
        <v>5</v>
      </c>
      <c r="H29" s="56">
        <v>3</v>
      </c>
      <c r="I29" s="56">
        <v>4</v>
      </c>
      <c r="J29" s="56">
        <v>3</v>
      </c>
      <c r="K29" s="56">
        <v>4</v>
      </c>
      <c r="L29" s="56">
        <v>2</v>
      </c>
      <c r="M29" s="56">
        <v>3</v>
      </c>
      <c r="N29" s="56">
        <v>2</v>
      </c>
      <c r="O29" s="56">
        <v>3</v>
      </c>
      <c r="P29" s="56">
        <v>2</v>
      </c>
      <c r="Q29" s="56">
        <v>3</v>
      </c>
      <c r="R29" s="56">
        <v>3</v>
      </c>
      <c r="S29" s="120">
        <f t="shared" si="0"/>
        <v>3.625</v>
      </c>
      <c r="T29" s="120">
        <f t="shared" si="1"/>
        <v>2.5</v>
      </c>
    </row>
    <row r="30" spans="1:20" s="48" customFormat="1" ht="30.75" customHeight="1" thickBot="1">
      <c r="A30" s="13"/>
      <c r="B30" s="74" t="s">
        <v>16</v>
      </c>
      <c r="C30" s="206">
        <f>(C6+C7+C8+C9+C10+C11+C12+C13+C14+C15+C16+C17+C18+C19+C20+C21+C22+C23+C24+C25+C26+C27+C28+C29)/(COUNTA($B$6:$B$29)-COUNTIF($B$6:$B$29,"=0"))</f>
        <v>3.25</v>
      </c>
      <c r="D30" s="206">
        <f t="shared" ref="D30:R30" si="2">(D6+D7+D8+D9+D10+D11+D12+D13+D14+D15+D16+D17+D18+D19+D20+D21+D22+D23+D24+D25+D26+D27+D28+D29)/(COUNTA($B$6:$B$29)-COUNTIF($B$6:$B$29,"=0"))</f>
        <v>3.5</v>
      </c>
      <c r="E30" s="206">
        <f t="shared" si="2"/>
        <v>3.5</v>
      </c>
      <c r="F30" s="206">
        <f t="shared" si="2"/>
        <v>3.75</v>
      </c>
      <c r="G30" s="206">
        <f t="shared" si="2"/>
        <v>3.75</v>
      </c>
      <c r="H30" s="206">
        <f t="shared" si="2"/>
        <v>3.75</v>
      </c>
      <c r="I30" s="206">
        <f t="shared" si="2"/>
        <v>4</v>
      </c>
      <c r="J30" s="206">
        <f t="shared" si="2"/>
        <v>4.25</v>
      </c>
      <c r="K30" s="206">
        <f t="shared" si="2"/>
        <v>4</v>
      </c>
      <c r="L30" s="206">
        <f t="shared" si="2"/>
        <v>4</v>
      </c>
      <c r="M30" s="206">
        <f t="shared" si="2"/>
        <v>3.5</v>
      </c>
      <c r="N30" s="206">
        <f t="shared" si="2"/>
        <v>3.75</v>
      </c>
      <c r="O30" s="206">
        <f t="shared" si="2"/>
        <v>3.75</v>
      </c>
      <c r="P30" s="206">
        <f t="shared" si="2"/>
        <v>4</v>
      </c>
      <c r="Q30" s="206">
        <f t="shared" si="2"/>
        <v>3.75</v>
      </c>
      <c r="R30" s="206">
        <f t="shared" si="2"/>
        <v>4.25</v>
      </c>
      <c r="S30" s="119">
        <f t="shared" si="0"/>
        <v>3.6875</v>
      </c>
      <c r="T30" s="119">
        <f t="shared" si="1"/>
        <v>3.90625</v>
      </c>
    </row>
    <row r="33" spans="2:6" ht="15">
      <c r="B33" s="17" t="s">
        <v>17</v>
      </c>
      <c r="C33" s="18"/>
      <c r="D33" s="18"/>
      <c r="E33" s="18"/>
      <c r="F33" s="18"/>
    </row>
    <row r="34" spans="2:6" ht="30">
      <c r="B34" s="19"/>
      <c r="C34" s="20" t="s">
        <v>18</v>
      </c>
      <c r="D34" s="20" t="s">
        <v>19</v>
      </c>
      <c r="E34" s="20" t="s">
        <v>20</v>
      </c>
      <c r="F34" s="20" t="s">
        <v>21</v>
      </c>
    </row>
    <row r="35" spans="2:6" ht="15.5">
      <c r="B35" s="21" t="s">
        <v>22</v>
      </c>
      <c r="C35" s="156">
        <f>COUNTA($B$6:$B$29)-COUNTIF($B$6:$B$29,"=0")</f>
        <v>24</v>
      </c>
      <c r="D35" s="22">
        <f>COUNTIF($S$6:$S$29,"&gt;=3,8")</f>
        <v>6</v>
      </c>
      <c r="E35" s="22">
        <f>COUNTIFS($S$6:$S$29,"&lt;3,7",$S$6:$S$29,"&gt;=2,3")</f>
        <v>18</v>
      </c>
      <c r="F35" s="22">
        <f>COUNTIFS($S$6:$S$29,"&lt;2,2",$S$6:$S$29,"&gt;0")</f>
        <v>0</v>
      </c>
    </row>
    <row r="36" spans="2:6" ht="15.5">
      <c r="B36" s="21" t="s">
        <v>23</v>
      </c>
      <c r="C36" s="22">
        <v>100</v>
      </c>
      <c r="D36" s="23">
        <f>D35*C36/C35</f>
        <v>25</v>
      </c>
      <c r="E36" s="23">
        <f>E35*C36/C35</f>
        <v>75</v>
      </c>
      <c r="F36" s="23">
        <f>F35*C36/C35</f>
        <v>0</v>
      </c>
    </row>
    <row r="37" spans="2:6" ht="15.5">
      <c r="B37" s="24"/>
      <c r="C37" s="18"/>
      <c r="D37" s="18"/>
      <c r="E37" s="18"/>
      <c r="F37" s="18"/>
    </row>
    <row r="38" spans="2:6" ht="15.5">
      <c r="B38" s="24"/>
      <c r="C38" s="18"/>
      <c r="D38" s="18"/>
      <c r="E38" s="18"/>
      <c r="F38" s="18"/>
    </row>
    <row r="39" spans="2:6" ht="15">
      <c r="B39" s="17" t="s">
        <v>24</v>
      </c>
      <c r="C39" s="18"/>
      <c r="D39" s="18"/>
      <c r="E39" s="18"/>
      <c r="F39" s="18"/>
    </row>
    <row r="40" spans="2:6" ht="30">
      <c r="B40" s="19"/>
      <c r="C40" s="25" t="s">
        <v>18</v>
      </c>
      <c r="D40" s="20" t="s">
        <v>19</v>
      </c>
      <c r="E40" s="20" t="s">
        <v>20</v>
      </c>
      <c r="F40" s="20" t="s">
        <v>21</v>
      </c>
    </row>
    <row r="41" spans="2:6" ht="15.5">
      <c r="B41" s="21" t="s">
        <v>22</v>
      </c>
      <c r="C41" s="156">
        <f>COUNTA($B$6:$B$29)-COUNTIF($B$6:$B$29,"=0")</f>
        <v>24</v>
      </c>
      <c r="D41" s="22">
        <f>COUNTIF($T$6:$T$29,"&gt;=3,8")</f>
        <v>18</v>
      </c>
      <c r="E41" s="22">
        <f>COUNTIFS($T$6:$T$29,"&lt;3,7",$T$6:$T$29,"&gt;=2,3")</f>
        <v>6</v>
      </c>
      <c r="F41" s="22">
        <f>COUNTIFS($T$6:$T$29,"&lt;2,2",$T$6:$T$29,"&gt;0")</f>
        <v>0</v>
      </c>
    </row>
    <row r="42" spans="2:6" ht="15.5">
      <c r="B42" s="21" t="s">
        <v>23</v>
      </c>
      <c r="C42" s="22">
        <v>100</v>
      </c>
      <c r="D42" s="23">
        <f>D41*C42/C41</f>
        <v>75</v>
      </c>
      <c r="E42" s="23">
        <f>E41*C42/C41</f>
        <v>25</v>
      </c>
      <c r="F42" s="23">
        <f>F41*C42/C41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5">
    <mergeCell ref="S1:T1"/>
    <mergeCell ref="S3:T4"/>
    <mergeCell ref="C4:D4"/>
    <mergeCell ref="E4:F4"/>
    <mergeCell ref="G4:H4"/>
    <mergeCell ref="I4:J4"/>
    <mergeCell ref="K4:L4"/>
    <mergeCell ref="M4:N4"/>
    <mergeCell ref="O4:P4"/>
    <mergeCell ref="Q4:R4"/>
    <mergeCell ref="A3:A5"/>
    <mergeCell ref="B3:B5"/>
    <mergeCell ref="C3:H3"/>
    <mergeCell ref="I3:L3"/>
    <mergeCell ref="M3:R3"/>
  </mergeCells>
  <hyperlinks>
    <hyperlink ref="S1" location="ОГЛАВЛЕНИЕ!A1" display="ОГЛАВЛЕНИЕ" xr:uid="{00000000-0004-0000-1100-000000000000}"/>
  </hyperlinks>
  <pageMargins left="0.7" right="0.38333333333333336" top="0.58371212121212124" bottom="0.75" header="0.3" footer="0.3"/>
  <pageSetup paperSize="9" scale="36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8">
    <tabColor rgb="FFFFFF00"/>
    <pageSetUpPr fitToPage="1"/>
  </sheetPr>
  <dimension ref="B1:Y42"/>
  <sheetViews>
    <sheetView view="pageLayout" topLeftCell="A4" zoomScale="55" zoomScaleNormal="70" zoomScalePageLayoutView="55" workbookViewId="0">
      <selection activeCell="E42" activeCellId="1" sqref="E36:G36 E42:G42"/>
    </sheetView>
  </sheetViews>
  <sheetFormatPr defaultColWidth="9.1796875" defaultRowHeight="14.5"/>
  <cols>
    <col min="1" max="2" width="9.1796875" style="1"/>
    <col min="3" max="3" width="27.26953125" style="1" customWidth="1"/>
    <col min="4" max="4" width="10.81640625" style="1" customWidth="1"/>
    <col min="5" max="5" width="11.26953125" style="1" customWidth="1"/>
    <col min="6" max="7" width="10.54296875" style="1" customWidth="1"/>
    <col min="8" max="8" width="11.1796875" style="1" customWidth="1"/>
    <col min="9" max="9" width="10.81640625" style="1" customWidth="1"/>
    <col min="10" max="10" width="11.1796875" style="1" customWidth="1"/>
    <col min="11" max="11" width="10.81640625" style="1" customWidth="1"/>
    <col min="12" max="13" width="11.54296875" style="1" customWidth="1"/>
    <col min="14" max="15" width="10.54296875" style="1" customWidth="1"/>
    <col min="16" max="16" width="13.26953125" style="1" customWidth="1"/>
    <col min="17" max="18" width="11.54296875" style="1" customWidth="1"/>
    <col min="19" max="19" width="11.1796875" style="1" customWidth="1"/>
    <col min="20" max="20" width="12" style="1" customWidth="1"/>
    <col min="21" max="21" width="11.7265625" style="1" customWidth="1"/>
    <col min="22" max="22" width="11.26953125" style="1" customWidth="1"/>
    <col min="23" max="23" width="11.54296875" style="1" customWidth="1"/>
    <col min="24" max="16384" width="9.1796875" style="1"/>
  </cols>
  <sheetData>
    <row r="1" spans="2:25" ht="17.5">
      <c r="B1" s="12" t="s">
        <v>62</v>
      </c>
      <c r="X1" s="341" t="s">
        <v>154</v>
      </c>
      <c r="Y1" s="341"/>
    </row>
    <row r="2" spans="2:25" ht="15" thickBot="1"/>
    <row r="3" spans="2:25" ht="38.25" customHeight="1" thickBot="1">
      <c r="B3" s="243" t="s">
        <v>8</v>
      </c>
      <c r="C3" s="243" t="s">
        <v>9</v>
      </c>
      <c r="D3" s="251" t="s">
        <v>63</v>
      </c>
      <c r="E3" s="352"/>
      <c r="F3" s="352"/>
      <c r="G3" s="352"/>
      <c r="H3" s="352"/>
      <c r="I3" s="252"/>
      <c r="J3" s="251" t="s">
        <v>64</v>
      </c>
      <c r="K3" s="352"/>
      <c r="L3" s="352"/>
      <c r="M3" s="252"/>
      <c r="N3" s="251" t="s">
        <v>65</v>
      </c>
      <c r="O3" s="252"/>
      <c r="P3" s="251" t="s">
        <v>66</v>
      </c>
      <c r="Q3" s="352"/>
      <c r="R3" s="352"/>
      <c r="S3" s="252"/>
      <c r="T3" s="352" t="s">
        <v>67</v>
      </c>
      <c r="U3" s="352"/>
      <c r="V3" s="352"/>
      <c r="W3" s="252"/>
      <c r="X3" s="265" t="s">
        <v>12</v>
      </c>
      <c r="Y3" s="265"/>
    </row>
    <row r="4" spans="2:25" ht="133.5" customHeight="1" thickBot="1">
      <c r="B4" s="244"/>
      <c r="C4" s="244"/>
      <c r="D4" s="251" t="s">
        <v>296</v>
      </c>
      <c r="E4" s="252"/>
      <c r="F4" s="251" t="s">
        <v>297</v>
      </c>
      <c r="G4" s="252"/>
      <c r="H4" s="251" t="s">
        <v>298</v>
      </c>
      <c r="I4" s="252"/>
      <c r="J4" s="251" t="s">
        <v>299</v>
      </c>
      <c r="K4" s="252"/>
      <c r="L4" s="251" t="s">
        <v>300</v>
      </c>
      <c r="M4" s="252"/>
      <c r="N4" s="251" t="s">
        <v>301</v>
      </c>
      <c r="O4" s="252"/>
      <c r="P4" s="251" t="s">
        <v>302</v>
      </c>
      <c r="Q4" s="252"/>
      <c r="R4" s="251" t="s">
        <v>303</v>
      </c>
      <c r="S4" s="252"/>
      <c r="T4" s="251" t="s">
        <v>304</v>
      </c>
      <c r="U4" s="252"/>
      <c r="V4" s="251" t="s">
        <v>305</v>
      </c>
      <c r="W4" s="252"/>
      <c r="X4" s="265"/>
      <c r="Y4" s="265"/>
    </row>
    <row r="5" spans="2:25" ht="16" thickBot="1">
      <c r="B5" s="245"/>
      <c r="C5" s="245"/>
      <c r="D5" s="14" t="s">
        <v>14</v>
      </c>
      <c r="E5" s="14" t="s">
        <v>15</v>
      </c>
      <c r="F5" s="14" t="s">
        <v>14</v>
      </c>
      <c r="G5" s="14" t="s">
        <v>15</v>
      </c>
      <c r="H5" s="14" t="s">
        <v>14</v>
      </c>
      <c r="I5" s="14" t="s">
        <v>15</v>
      </c>
      <c r="J5" s="14" t="s">
        <v>14</v>
      </c>
      <c r="K5" s="14" t="s">
        <v>15</v>
      </c>
      <c r="L5" s="14" t="s">
        <v>14</v>
      </c>
      <c r="M5" s="14" t="s">
        <v>15</v>
      </c>
      <c r="N5" s="14" t="s">
        <v>14</v>
      </c>
      <c r="O5" s="14" t="s">
        <v>15</v>
      </c>
      <c r="P5" s="14" t="s">
        <v>14</v>
      </c>
      <c r="Q5" s="14" t="s">
        <v>15</v>
      </c>
      <c r="R5" s="14" t="s">
        <v>14</v>
      </c>
      <c r="S5" s="14" t="s">
        <v>15</v>
      </c>
      <c r="T5" s="14" t="s">
        <v>14</v>
      </c>
      <c r="U5" s="14" t="s">
        <v>15</v>
      </c>
      <c r="V5" s="14" t="s">
        <v>14</v>
      </c>
      <c r="W5" s="14" t="s">
        <v>15</v>
      </c>
      <c r="X5" s="26" t="s">
        <v>14</v>
      </c>
      <c r="Y5" s="26" t="s">
        <v>15</v>
      </c>
    </row>
    <row r="6" spans="2:25" ht="16" thickBot="1">
      <c r="B6" s="15">
        <v>1</v>
      </c>
      <c r="C6" s="154" t="str">
        <f>'Список группы'!C4</f>
        <v>Бахтин Антон</v>
      </c>
      <c r="D6" s="56">
        <v>3</v>
      </c>
      <c r="E6" s="56">
        <v>4</v>
      </c>
      <c r="F6" s="56">
        <v>3</v>
      </c>
      <c r="G6" s="56">
        <v>4</v>
      </c>
      <c r="H6" s="56">
        <v>3</v>
      </c>
      <c r="I6" s="56">
        <v>4</v>
      </c>
      <c r="J6" s="56">
        <v>4</v>
      </c>
      <c r="K6" s="56">
        <v>5</v>
      </c>
      <c r="L6" s="56">
        <v>4</v>
      </c>
      <c r="M6" s="56">
        <v>5</v>
      </c>
      <c r="N6" s="56">
        <v>3</v>
      </c>
      <c r="O6" s="56">
        <v>4</v>
      </c>
      <c r="P6" s="56">
        <v>3</v>
      </c>
      <c r="Q6" s="56">
        <v>4</v>
      </c>
      <c r="R6" s="56">
        <v>3</v>
      </c>
      <c r="S6" s="56">
        <v>4</v>
      </c>
      <c r="T6" s="56">
        <v>3</v>
      </c>
      <c r="U6" s="56">
        <v>4</v>
      </c>
      <c r="V6" s="56">
        <v>3</v>
      </c>
      <c r="W6" s="56">
        <v>4</v>
      </c>
      <c r="X6" s="120">
        <f>(D6+H6+F6+J6+L6+N6+P6+R6+T6+V6)/10</f>
        <v>3.2</v>
      </c>
      <c r="Y6" s="120">
        <f>(E6+I6+G6+K6+M6+O6+Q6+S6+U6+W6)/10</f>
        <v>4.2</v>
      </c>
    </row>
    <row r="7" spans="2:25" ht="16" thickBot="1">
      <c r="B7" s="15">
        <v>2</v>
      </c>
      <c r="C7" s="154" t="str">
        <f>'Список группы'!C5</f>
        <v>Башилова Наталья</v>
      </c>
      <c r="D7" s="56">
        <v>2</v>
      </c>
      <c r="E7" s="56">
        <v>3</v>
      </c>
      <c r="F7" s="56">
        <v>2</v>
      </c>
      <c r="G7" s="56">
        <v>3</v>
      </c>
      <c r="H7" s="56">
        <v>2</v>
      </c>
      <c r="I7" s="56">
        <v>3</v>
      </c>
      <c r="J7" s="56">
        <v>3</v>
      </c>
      <c r="K7" s="56">
        <v>4</v>
      </c>
      <c r="L7" s="56">
        <v>3</v>
      </c>
      <c r="M7" s="56">
        <v>4</v>
      </c>
      <c r="N7" s="56">
        <v>3</v>
      </c>
      <c r="O7" s="56">
        <v>4</v>
      </c>
      <c r="P7" s="56">
        <v>4</v>
      </c>
      <c r="Q7" s="56">
        <v>5</v>
      </c>
      <c r="R7" s="56">
        <v>4</v>
      </c>
      <c r="S7" s="56">
        <v>5</v>
      </c>
      <c r="T7" s="56">
        <v>3</v>
      </c>
      <c r="U7" s="56">
        <v>4</v>
      </c>
      <c r="V7" s="56">
        <v>3</v>
      </c>
      <c r="W7" s="56">
        <v>4</v>
      </c>
      <c r="X7" s="120">
        <f t="shared" ref="X7:X30" si="0">(D7+H7+F7+J7+L7+N7+P7+R7+T7+V7)/10</f>
        <v>2.9</v>
      </c>
      <c r="Y7" s="120">
        <f t="shared" ref="Y7:Y30" si="1">(E7+I7+G7+K7+M7+O7+Q7+S7+U7+W7)/10</f>
        <v>3.9</v>
      </c>
    </row>
    <row r="8" spans="2:25" ht="16.5" customHeight="1" thickBot="1">
      <c r="B8" s="15">
        <v>3</v>
      </c>
      <c r="C8" s="154" t="str">
        <f>'Список группы'!C6</f>
        <v>Бирюкова Екатерина</v>
      </c>
      <c r="D8" s="56">
        <v>5</v>
      </c>
      <c r="E8" s="56">
        <v>5</v>
      </c>
      <c r="F8" s="56">
        <v>5</v>
      </c>
      <c r="G8" s="56">
        <v>5</v>
      </c>
      <c r="H8" s="56">
        <v>5</v>
      </c>
      <c r="I8" s="56">
        <v>5</v>
      </c>
      <c r="J8" s="56">
        <v>5</v>
      </c>
      <c r="K8" s="56">
        <v>5</v>
      </c>
      <c r="L8" s="56">
        <v>5</v>
      </c>
      <c r="M8" s="56">
        <v>5</v>
      </c>
      <c r="N8" s="56">
        <v>5</v>
      </c>
      <c r="O8" s="56">
        <v>5</v>
      </c>
      <c r="P8" s="56">
        <v>5</v>
      </c>
      <c r="Q8" s="56">
        <v>5</v>
      </c>
      <c r="R8" s="56">
        <v>5</v>
      </c>
      <c r="S8" s="56">
        <v>5</v>
      </c>
      <c r="T8" s="56">
        <v>5</v>
      </c>
      <c r="U8" s="56">
        <v>5</v>
      </c>
      <c r="V8" s="56">
        <v>5</v>
      </c>
      <c r="W8" s="56">
        <v>5</v>
      </c>
      <c r="X8" s="120">
        <f t="shared" si="0"/>
        <v>5</v>
      </c>
      <c r="Y8" s="120">
        <f t="shared" si="1"/>
        <v>5</v>
      </c>
    </row>
    <row r="9" spans="2:25" ht="16" thickBot="1">
      <c r="B9" s="15">
        <v>4</v>
      </c>
      <c r="C9" s="154" t="str">
        <f>'Список группы'!C7</f>
        <v>Власов Дмитрий</v>
      </c>
      <c r="D9" s="56">
        <v>3</v>
      </c>
      <c r="E9" s="56">
        <v>2</v>
      </c>
      <c r="F9" s="56">
        <v>4</v>
      </c>
      <c r="G9" s="56">
        <v>3</v>
      </c>
      <c r="H9" s="56">
        <v>5</v>
      </c>
      <c r="I9" s="56">
        <v>3</v>
      </c>
      <c r="J9" s="56">
        <v>4</v>
      </c>
      <c r="K9" s="56">
        <v>3</v>
      </c>
      <c r="L9" s="56">
        <v>4</v>
      </c>
      <c r="M9" s="56">
        <v>2</v>
      </c>
      <c r="N9" s="56">
        <v>3</v>
      </c>
      <c r="O9" s="56">
        <v>2</v>
      </c>
      <c r="P9" s="56">
        <v>3</v>
      </c>
      <c r="Q9" s="56">
        <v>2</v>
      </c>
      <c r="R9" s="56">
        <v>3</v>
      </c>
      <c r="S9" s="56">
        <v>3</v>
      </c>
      <c r="T9" s="56">
        <v>4</v>
      </c>
      <c r="U9" s="56">
        <v>3</v>
      </c>
      <c r="V9" s="56">
        <v>4</v>
      </c>
      <c r="W9" s="56">
        <v>3</v>
      </c>
      <c r="X9" s="120">
        <f t="shared" si="0"/>
        <v>3.7</v>
      </c>
      <c r="Y9" s="120">
        <f t="shared" si="1"/>
        <v>2.6</v>
      </c>
    </row>
    <row r="10" spans="2:25" ht="16" thickBot="1">
      <c r="B10" s="15">
        <v>5</v>
      </c>
      <c r="C10" s="154" t="str">
        <f>'Список группы'!C8</f>
        <v>Гущина Софья</v>
      </c>
      <c r="D10" s="56">
        <v>3</v>
      </c>
      <c r="E10" s="56">
        <v>4</v>
      </c>
      <c r="F10" s="56">
        <v>3</v>
      </c>
      <c r="G10" s="56">
        <v>4</v>
      </c>
      <c r="H10" s="56">
        <v>3</v>
      </c>
      <c r="I10" s="56">
        <v>4</v>
      </c>
      <c r="J10" s="56">
        <v>4</v>
      </c>
      <c r="K10" s="56">
        <v>5</v>
      </c>
      <c r="L10" s="56">
        <v>4</v>
      </c>
      <c r="M10" s="56">
        <v>5</v>
      </c>
      <c r="N10" s="56">
        <v>3</v>
      </c>
      <c r="O10" s="56">
        <v>4</v>
      </c>
      <c r="P10" s="56">
        <v>3</v>
      </c>
      <c r="Q10" s="56">
        <v>4</v>
      </c>
      <c r="R10" s="56">
        <v>3</v>
      </c>
      <c r="S10" s="56">
        <v>4</v>
      </c>
      <c r="T10" s="56">
        <v>3</v>
      </c>
      <c r="U10" s="56">
        <v>4</v>
      </c>
      <c r="V10" s="56">
        <v>3</v>
      </c>
      <c r="W10" s="56">
        <v>4</v>
      </c>
      <c r="X10" s="120">
        <f t="shared" si="0"/>
        <v>3.2</v>
      </c>
      <c r="Y10" s="120">
        <f t="shared" si="1"/>
        <v>4.2</v>
      </c>
    </row>
    <row r="11" spans="2:25" ht="16" thickBot="1">
      <c r="B11" s="15">
        <v>6</v>
      </c>
      <c r="C11" s="154" t="str">
        <f>'Список группы'!C9</f>
        <v>Десятниченко Кирилл</v>
      </c>
      <c r="D11" s="56">
        <v>2</v>
      </c>
      <c r="E11" s="56">
        <v>3</v>
      </c>
      <c r="F11" s="56">
        <v>2</v>
      </c>
      <c r="G11" s="56">
        <v>3</v>
      </c>
      <c r="H11" s="56">
        <v>2</v>
      </c>
      <c r="I11" s="56">
        <v>3</v>
      </c>
      <c r="J11" s="56">
        <v>3</v>
      </c>
      <c r="K11" s="56">
        <v>4</v>
      </c>
      <c r="L11" s="56">
        <v>3</v>
      </c>
      <c r="M11" s="56">
        <v>4</v>
      </c>
      <c r="N11" s="56">
        <v>3</v>
      </c>
      <c r="O11" s="56">
        <v>4</v>
      </c>
      <c r="P11" s="56">
        <v>4</v>
      </c>
      <c r="Q11" s="56">
        <v>5</v>
      </c>
      <c r="R11" s="56">
        <v>4</v>
      </c>
      <c r="S11" s="56">
        <v>5</v>
      </c>
      <c r="T11" s="56">
        <v>3</v>
      </c>
      <c r="U11" s="56">
        <v>4</v>
      </c>
      <c r="V11" s="56">
        <v>3</v>
      </c>
      <c r="W11" s="56">
        <v>4</v>
      </c>
      <c r="X11" s="120">
        <f t="shared" si="0"/>
        <v>2.9</v>
      </c>
      <c r="Y11" s="120">
        <f t="shared" si="1"/>
        <v>3.9</v>
      </c>
    </row>
    <row r="12" spans="2:25" ht="16" thickBot="1">
      <c r="B12" s="15">
        <v>7</v>
      </c>
      <c r="C12" s="154" t="str">
        <f>'Список группы'!C10</f>
        <v>Йолсал Дениз</v>
      </c>
      <c r="D12" s="56">
        <v>5</v>
      </c>
      <c r="E12" s="56">
        <v>5</v>
      </c>
      <c r="F12" s="56">
        <v>5</v>
      </c>
      <c r="G12" s="56">
        <v>5</v>
      </c>
      <c r="H12" s="56">
        <v>5</v>
      </c>
      <c r="I12" s="56">
        <v>5</v>
      </c>
      <c r="J12" s="56">
        <v>5</v>
      </c>
      <c r="K12" s="56">
        <v>5</v>
      </c>
      <c r="L12" s="56">
        <v>5</v>
      </c>
      <c r="M12" s="56">
        <v>5</v>
      </c>
      <c r="N12" s="56">
        <v>5</v>
      </c>
      <c r="O12" s="56">
        <v>5</v>
      </c>
      <c r="P12" s="56">
        <v>5</v>
      </c>
      <c r="Q12" s="56">
        <v>5</v>
      </c>
      <c r="R12" s="56">
        <v>5</v>
      </c>
      <c r="S12" s="56">
        <v>5</v>
      </c>
      <c r="T12" s="56">
        <v>5</v>
      </c>
      <c r="U12" s="56">
        <v>5</v>
      </c>
      <c r="V12" s="56">
        <v>5</v>
      </c>
      <c r="W12" s="56">
        <v>5</v>
      </c>
      <c r="X12" s="120">
        <f t="shared" si="0"/>
        <v>5</v>
      </c>
      <c r="Y12" s="120">
        <f t="shared" si="1"/>
        <v>5</v>
      </c>
    </row>
    <row r="13" spans="2:25" ht="16" thickBot="1">
      <c r="B13" s="15">
        <v>8</v>
      </c>
      <c r="C13" s="154" t="str">
        <f>'Список группы'!C11</f>
        <v>Кирилина Виктория</v>
      </c>
      <c r="D13" s="56">
        <v>3</v>
      </c>
      <c r="E13" s="56">
        <v>2</v>
      </c>
      <c r="F13" s="56">
        <v>4</v>
      </c>
      <c r="G13" s="56">
        <v>3</v>
      </c>
      <c r="H13" s="56">
        <v>5</v>
      </c>
      <c r="I13" s="56">
        <v>3</v>
      </c>
      <c r="J13" s="56">
        <v>4</v>
      </c>
      <c r="K13" s="56">
        <v>3</v>
      </c>
      <c r="L13" s="56">
        <v>4</v>
      </c>
      <c r="M13" s="56">
        <v>2</v>
      </c>
      <c r="N13" s="56">
        <v>3</v>
      </c>
      <c r="O13" s="56">
        <v>2</v>
      </c>
      <c r="P13" s="56">
        <v>3</v>
      </c>
      <c r="Q13" s="56">
        <v>2</v>
      </c>
      <c r="R13" s="56">
        <v>3</v>
      </c>
      <c r="S13" s="56">
        <v>3</v>
      </c>
      <c r="T13" s="56">
        <v>4</v>
      </c>
      <c r="U13" s="56">
        <v>3</v>
      </c>
      <c r="V13" s="56">
        <v>4</v>
      </c>
      <c r="W13" s="56">
        <v>3</v>
      </c>
      <c r="X13" s="120">
        <f t="shared" si="0"/>
        <v>3.7</v>
      </c>
      <c r="Y13" s="120">
        <f t="shared" si="1"/>
        <v>2.6</v>
      </c>
    </row>
    <row r="14" spans="2:25" ht="16" thickBot="1">
      <c r="B14" s="15">
        <v>9</v>
      </c>
      <c r="C14" s="154" t="str">
        <f>'Список группы'!C12</f>
        <v>Князева Алиса</v>
      </c>
      <c r="D14" s="56">
        <v>3</v>
      </c>
      <c r="E14" s="56">
        <v>4</v>
      </c>
      <c r="F14" s="56">
        <v>3</v>
      </c>
      <c r="G14" s="56">
        <v>4</v>
      </c>
      <c r="H14" s="56">
        <v>3</v>
      </c>
      <c r="I14" s="56">
        <v>4</v>
      </c>
      <c r="J14" s="56">
        <v>4</v>
      </c>
      <c r="K14" s="56">
        <v>5</v>
      </c>
      <c r="L14" s="56">
        <v>4</v>
      </c>
      <c r="M14" s="56">
        <v>5</v>
      </c>
      <c r="N14" s="56">
        <v>3</v>
      </c>
      <c r="O14" s="56">
        <v>4</v>
      </c>
      <c r="P14" s="56">
        <v>3</v>
      </c>
      <c r="Q14" s="56">
        <v>4</v>
      </c>
      <c r="R14" s="56">
        <v>3</v>
      </c>
      <c r="S14" s="56">
        <v>4</v>
      </c>
      <c r="T14" s="56">
        <v>3</v>
      </c>
      <c r="U14" s="56">
        <v>4</v>
      </c>
      <c r="V14" s="56">
        <v>3</v>
      </c>
      <c r="W14" s="56">
        <v>4</v>
      </c>
      <c r="X14" s="120">
        <f t="shared" si="0"/>
        <v>3.2</v>
      </c>
      <c r="Y14" s="120">
        <f t="shared" si="1"/>
        <v>4.2</v>
      </c>
    </row>
    <row r="15" spans="2:25" ht="16" thickBot="1">
      <c r="B15" s="15">
        <v>10</v>
      </c>
      <c r="C15" s="154" t="str">
        <f>'Список группы'!C13</f>
        <v>Максимова Анна</v>
      </c>
      <c r="D15" s="56">
        <v>2</v>
      </c>
      <c r="E15" s="56">
        <v>3</v>
      </c>
      <c r="F15" s="56">
        <v>2</v>
      </c>
      <c r="G15" s="56">
        <v>3</v>
      </c>
      <c r="H15" s="56">
        <v>2</v>
      </c>
      <c r="I15" s="56">
        <v>3</v>
      </c>
      <c r="J15" s="56">
        <v>3</v>
      </c>
      <c r="K15" s="56">
        <v>4</v>
      </c>
      <c r="L15" s="56">
        <v>3</v>
      </c>
      <c r="M15" s="56">
        <v>4</v>
      </c>
      <c r="N15" s="56">
        <v>3</v>
      </c>
      <c r="O15" s="56">
        <v>4</v>
      </c>
      <c r="P15" s="56">
        <v>4</v>
      </c>
      <c r="Q15" s="56">
        <v>5</v>
      </c>
      <c r="R15" s="56">
        <v>4</v>
      </c>
      <c r="S15" s="56">
        <v>5</v>
      </c>
      <c r="T15" s="56">
        <v>3</v>
      </c>
      <c r="U15" s="56">
        <v>4</v>
      </c>
      <c r="V15" s="56">
        <v>3</v>
      </c>
      <c r="W15" s="56">
        <v>4</v>
      </c>
      <c r="X15" s="120">
        <f t="shared" si="0"/>
        <v>2.9</v>
      </c>
      <c r="Y15" s="120">
        <f t="shared" si="1"/>
        <v>3.9</v>
      </c>
    </row>
    <row r="16" spans="2:25" ht="16" thickBot="1">
      <c r="B16" s="15">
        <v>11</v>
      </c>
      <c r="C16" s="154" t="str">
        <f>'Список группы'!C14</f>
        <v>Меньшов Алексей</v>
      </c>
      <c r="D16" s="56">
        <v>5</v>
      </c>
      <c r="E16" s="56">
        <v>5</v>
      </c>
      <c r="F16" s="56">
        <v>5</v>
      </c>
      <c r="G16" s="56">
        <v>5</v>
      </c>
      <c r="H16" s="56">
        <v>5</v>
      </c>
      <c r="I16" s="56">
        <v>5</v>
      </c>
      <c r="J16" s="56">
        <v>5</v>
      </c>
      <c r="K16" s="56">
        <v>5</v>
      </c>
      <c r="L16" s="56">
        <v>5</v>
      </c>
      <c r="M16" s="56">
        <v>5</v>
      </c>
      <c r="N16" s="56">
        <v>5</v>
      </c>
      <c r="O16" s="56">
        <v>5</v>
      </c>
      <c r="P16" s="56">
        <v>5</v>
      </c>
      <c r="Q16" s="56">
        <v>5</v>
      </c>
      <c r="R16" s="56">
        <v>5</v>
      </c>
      <c r="S16" s="56">
        <v>5</v>
      </c>
      <c r="T16" s="56">
        <v>5</v>
      </c>
      <c r="U16" s="56">
        <v>5</v>
      </c>
      <c r="V16" s="56">
        <v>5</v>
      </c>
      <c r="W16" s="56">
        <v>5</v>
      </c>
      <c r="X16" s="120">
        <f t="shared" si="0"/>
        <v>5</v>
      </c>
      <c r="Y16" s="120">
        <f t="shared" si="1"/>
        <v>5</v>
      </c>
    </row>
    <row r="17" spans="2:25" ht="16" thickBot="1">
      <c r="B17" s="15">
        <v>12</v>
      </c>
      <c r="C17" s="154" t="str">
        <f>'Список группы'!C15</f>
        <v>Муравлев Даниил</v>
      </c>
      <c r="D17" s="56">
        <v>3</v>
      </c>
      <c r="E17" s="56">
        <v>2</v>
      </c>
      <c r="F17" s="56">
        <v>4</v>
      </c>
      <c r="G17" s="56">
        <v>3</v>
      </c>
      <c r="H17" s="56">
        <v>5</v>
      </c>
      <c r="I17" s="56">
        <v>3</v>
      </c>
      <c r="J17" s="56">
        <v>4</v>
      </c>
      <c r="K17" s="56">
        <v>3</v>
      </c>
      <c r="L17" s="56">
        <v>4</v>
      </c>
      <c r="M17" s="56">
        <v>2</v>
      </c>
      <c r="N17" s="56">
        <v>3</v>
      </c>
      <c r="O17" s="56">
        <v>2</v>
      </c>
      <c r="P17" s="56">
        <v>3</v>
      </c>
      <c r="Q17" s="56">
        <v>2</v>
      </c>
      <c r="R17" s="56">
        <v>3</v>
      </c>
      <c r="S17" s="56">
        <v>3</v>
      </c>
      <c r="T17" s="56">
        <v>4</v>
      </c>
      <c r="U17" s="56">
        <v>3</v>
      </c>
      <c r="V17" s="56">
        <v>4</v>
      </c>
      <c r="W17" s="56">
        <v>3</v>
      </c>
      <c r="X17" s="120">
        <f t="shared" si="0"/>
        <v>3.7</v>
      </c>
      <c r="Y17" s="120">
        <f t="shared" si="1"/>
        <v>2.6</v>
      </c>
    </row>
    <row r="18" spans="2:25" ht="16" thickBot="1">
      <c r="B18" s="15">
        <v>13</v>
      </c>
      <c r="C18" s="154" t="str">
        <f>'Список группы'!C16</f>
        <v xml:space="preserve">Панов Тимофей </v>
      </c>
      <c r="D18" s="56">
        <v>3</v>
      </c>
      <c r="E18" s="56">
        <v>4</v>
      </c>
      <c r="F18" s="56">
        <v>3</v>
      </c>
      <c r="G18" s="56">
        <v>4</v>
      </c>
      <c r="H18" s="56">
        <v>3</v>
      </c>
      <c r="I18" s="56">
        <v>4</v>
      </c>
      <c r="J18" s="56">
        <v>4</v>
      </c>
      <c r="K18" s="56">
        <v>5</v>
      </c>
      <c r="L18" s="56">
        <v>4</v>
      </c>
      <c r="M18" s="56">
        <v>5</v>
      </c>
      <c r="N18" s="56">
        <v>3</v>
      </c>
      <c r="O18" s="56">
        <v>4</v>
      </c>
      <c r="P18" s="56">
        <v>3</v>
      </c>
      <c r="Q18" s="56">
        <v>4</v>
      </c>
      <c r="R18" s="56">
        <v>3</v>
      </c>
      <c r="S18" s="56">
        <v>4</v>
      </c>
      <c r="T18" s="56">
        <v>3</v>
      </c>
      <c r="U18" s="56">
        <v>4</v>
      </c>
      <c r="V18" s="56">
        <v>3</v>
      </c>
      <c r="W18" s="56">
        <v>4</v>
      </c>
      <c r="X18" s="120">
        <f t="shared" si="0"/>
        <v>3.2</v>
      </c>
      <c r="Y18" s="120">
        <f t="shared" si="1"/>
        <v>4.2</v>
      </c>
    </row>
    <row r="19" spans="2:25" ht="16" thickBot="1">
      <c r="B19" s="15">
        <v>14</v>
      </c>
      <c r="C19" s="154" t="str">
        <f>'Список группы'!C17</f>
        <v xml:space="preserve">Саркисов Илья </v>
      </c>
      <c r="D19" s="56">
        <v>2</v>
      </c>
      <c r="E19" s="56">
        <v>3</v>
      </c>
      <c r="F19" s="56">
        <v>2</v>
      </c>
      <c r="G19" s="56">
        <v>3</v>
      </c>
      <c r="H19" s="56">
        <v>2</v>
      </c>
      <c r="I19" s="56">
        <v>3</v>
      </c>
      <c r="J19" s="56">
        <v>3</v>
      </c>
      <c r="K19" s="56">
        <v>4</v>
      </c>
      <c r="L19" s="56">
        <v>3</v>
      </c>
      <c r="M19" s="56">
        <v>4</v>
      </c>
      <c r="N19" s="56">
        <v>3</v>
      </c>
      <c r="O19" s="56">
        <v>4</v>
      </c>
      <c r="P19" s="56">
        <v>4</v>
      </c>
      <c r="Q19" s="56">
        <v>5</v>
      </c>
      <c r="R19" s="56">
        <v>4</v>
      </c>
      <c r="S19" s="56">
        <v>5</v>
      </c>
      <c r="T19" s="56">
        <v>3</v>
      </c>
      <c r="U19" s="56">
        <v>4</v>
      </c>
      <c r="V19" s="56">
        <v>3</v>
      </c>
      <c r="W19" s="56">
        <v>4</v>
      </c>
      <c r="X19" s="120">
        <f t="shared" si="0"/>
        <v>2.9</v>
      </c>
      <c r="Y19" s="120">
        <f t="shared" si="1"/>
        <v>3.9</v>
      </c>
    </row>
    <row r="20" spans="2:25" ht="16" thickBot="1">
      <c r="B20" s="15">
        <v>15</v>
      </c>
      <c r="C20" s="154" t="str">
        <f>'Список группы'!C18</f>
        <v xml:space="preserve">Свирская Анастасия </v>
      </c>
      <c r="D20" s="56">
        <v>5</v>
      </c>
      <c r="E20" s="56">
        <v>5</v>
      </c>
      <c r="F20" s="56">
        <v>5</v>
      </c>
      <c r="G20" s="56">
        <v>5</v>
      </c>
      <c r="H20" s="56">
        <v>5</v>
      </c>
      <c r="I20" s="56">
        <v>5</v>
      </c>
      <c r="J20" s="56">
        <v>5</v>
      </c>
      <c r="K20" s="56">
        <v>5</v>
      </c>
      <c r="L20" s="56">
        <v>5</v>
      </c>
      <c r="M20" s="56">
        <v>5</v>
      </c>
      <c r="N20" s="56">
        <v>5</v>
      </c>
      <c r="O20" s="56">
        <v>5</v>
      </c>
      <c r="P20" s="56">
        <v>5</v>
      </c>
      <c r="Q20" s="56">
        <v>5</v>
      </c>
      <c r="R20" s="56">
        <v>5</v>
      </c>
      <c r="S20" s="56">
        <v>5</v>
      </c>
      <c r="T20" s="56">
        <v>5</v>
      </c>
      <c r="U20" s="56">
        <v>5</v>
      </c>
      <c r="V20" s="56">
        <v>5</v>
      </c>
      <c r="W20" s="56">
        <v>5</v>
      </c>
      <c r="X20" s="120">
        <f t="shared" si="0"/>
        <v>5</v>
      </c>
      <c r="Y20" s="120">
        <f t="shared" si="1"/>
        <v>5</v>
      </c>
    </row>
    <row r="21" spans="2:25" ht="16" thickBot="1">
      <c r="B21" s="15">
        <v>16</v>
      </c>
      <c r="C21" s="154" t="str">
        <f>'Список группы'!C19</f>
        <v>Семенина Елизавета</v>
      </c>
      <c r="D21" s="56">
        <v>3</v>
      </c>
      <c r="E21" s="56">
        <v>2</v>
      </c>
      <c r="F21" s="56">
        <v>4</v>
      </c>
      <c r="G21" s="56">
        <v>3</v>
      </c>
      <c r="H21" s="56">
        <v>5</v>
      </c>
      <c r="I21" s="56">
        <v>3</v>
      </c>
      <c r="J21" s="56">
        <v>4</v>
      </c>
      <c r="K21" s="56">
        <v>3</v>
      </c>
      <c r="L21" s="56">
        <v>4</v>
      </c>
      <c r="M21" s="56">
        <v>2</v>
      </c>
      <c r="N21" s="56">
        <v>3</v>
      </c>
      <c r="O21" s="56">
        <v>2</v>
      </c>
      <c r="P21" s="56">
        <v>3</v>
      </c>
      <c r="Q21" s="56">
        <v>2</v>
      </c>
      <c r="R21" s="56">
        <v>3</v>
      </c>
      <c r="S21" s="56">
        <v>3</v>
      </c>
      <c r="T21" s="56">
        <v>4</v>
      </c>
      <c r="U21" s="56">
        <v>3</v>
      </c>
      <c r="V21" s="56">
        <v>4</v>
      </c>
      <c r="W21" s="56">
        <v>3</v>
      </c>
      <c r="X21" s="120">
        <f t="shared" si="0"/>
        <v>3.7</v>
      </c>
      <c r="Y21" s="120">
        <f t="shared" si="1"/>
        <v>2.6</v>
      </c>
    </row>
    <row r="22" spans="2:25" ht="16" thickBot="1">
      <c r="B22" s="15">
        <v>17</v>
      </c>
      <c r="C22" s="154" t="str">
        <f>'Список группы'!C20</f>
        <v>Сергеев Алексей</v>
      </c>
      <c r="D22" s="56">
        <v>3</v>
      </c>
      <c r="E22" s="56">
        <v>4</v>
      </c>
      <c r="F22" s="56">
        <v>3</v>
      </c>
      <c r="G22" s="56">
        <v>4</v>
      </c>
      <c r="H22" s="56">
        <v>3</v>
      </c>
      <c r="I22" s="56">
        <v>4</v>
      </c>
      <c r="J22" s="56">
        <v>4</v>
      </c>
      <c r="K22" s="56">
        <v>5</v>
      </c>
      <c r="L22" s="56">
        <v>4</v>
      </c>
      <c r="M22" s="56">
        <v>5</v>
      </c>
      <c r="N22" s="56">
        <v>3</v>
      </c>
      <c r="O22" s="56">
        <v>4</v>
      </c>
      <c r="P22" s="56">
        <v>3</v>
      </c>
      <c r="Q22" s="56">
        <v>4</v>
      </c>
      <c r="R22" s="56">
        <v>3</v>
      </c>
      <c r="S22" s="56">
        <v>4</v>
      </c>
      <c r="T22" s="56">
        <v>3</v>
      </c>
      <c r="U22" s="56">
        <v>4</v>
      </c>
      <c r="V22" s="56">
        <v>3</v>
      </c>
      <c r="W22" s="56">
        <v>4</v>
      </c>
      <c r="X22" s="120">
        <f t="shared" si="0"/>
        <v>3.2</v>
      </c>
      <c r="Y22" s="120">
        <f t="shared" si="1"/>
        <v>4.2</v>
      </c>
    </row>
    <row r="23" spans="2:25" ht="16" thickBot="1">
      <c r="B23" s="15">
        <v>18</v>
      </c>
      <c r="C23" s="154" t="str">
        <f>'Список группы'!C21</f>
        <v>Солопов Максим</v>
      </c>
      <c r="D23" s="56">
        <v>2</v>
      </c>
      <c r="E23" s="56">
        <v>3</v>
      </c>
      <c r="F23" s="56">
        <v>2</v>
      </c>
      <c r="G23" s="56">
        <v>3</v>
      </c>
      <c r="H23" s="56">
        <v>2</v>
      </c>
      <c r="I23" s="56">
        <v>3</v>
      </c>
      <c r="J23" s="56">
        <v>3</v>
      </c>
      <c r="K23" s="56">
        <v>4</v>
      </c>
      <c r="L23" s="56">
        <v>3</v>
      </c>
      <c r="M23" s="56">
        <v>4</v>
      </c>
      <c r="N23" s="56">
        <v>3</v>
      </c>
      <c r="O23" s="56">
        <v>4</v>
      </c>
      <c r="P23" s="56">
        <v>4</v>
      </c>
      <c r="Q23" s="56">
        <v>5</v>
      </c>
      <c r="R23" s="56">
        <v>4</v>
      </c>
      <c r="S23" s="56">
        <v>5</v>
      </c>
      <c r="T23" s="56">
        <v>3</v>
      </c>
      <c r="U23" s="56">
        <v>4</v>
      </c>
      <c r="V23" s="56">
        <v>3</v>
      </c>
      <c r="W23" s="56">
        <v>4</v>
      </c>
      <c r="X23" s="120">
        <f t="shared" si="0"/>
        <v>2.9</v>
      </c>
      <c r="Y23" s="120">
        <f t="shared" si="1"/>
        <v>3.9</v>
      </c>
    </row>
    <row r="24" spans="2:25" ht="16" thickBot="1">
      <c r="B24" s="15">
        <v>19</v>
      </c>
      <c r="C24" s="154" t="str">
        <f>'Список группы'!C22</f>
        <v xml:space="preserve">Стригунов Александр </v>
      </c>
      <c r="D24" s="56">
        <v>5</v>
      </c>
      <c r="E24" s="56">
        <v>5</v>
      </c>
      <c r="F24" s="56">
        <v>5</v>
      </c>
      <c r="G24" s="56">
        <v>5</v>
      </c>
      <c r="H24" s="56">
        <v>5</v>
      </c>
      <c r="I24" s="56">
        <v>5</v>
      </c>
      <c r="J24" s="56">
        <v>5</v>
      </c>
      <c r="K24" s="56">
        <v>5</v>
      </c>
      <c r="L24" s="56">
        <v>5</v>
      </c>
      <c r="M24" s="56">
        <v>5</v>
      </c>
      <c r="N24" s="56">
        <v>5</v>
      </c>
      <c r="O24" s="56">
        <v>5</v>
      </c>
      <c r="P24" s="56">
        <v>5</v>
      </c>
      <c r="Q24" s="56">
        <v>5</v>
      </c>
      <c r="R24" s="56">
        <v>5</v>
      </c>
      <c r="S24" s="56">
        <v>5</v>
      </c>
      <c r="T24" s="56">
        <v>5</v>
      </c>
      <c r="U24" s="56">
        <v>5</v>
      </c>
      <c r="V24" s="56">
        <v>5</v>
      </c>
      <c r="W24" s="56">
        <v>5</v>
      </c>
      <c r="X24" s="120">
        <f t="shared" si="0"/>
        <v>5</v>
      </c>
      <c r="Y24" s="120">
        <f t="shared" si="1"/>
        <v>5</v>
      </c>
    </row>
    <row r="25" spans="2:25" ht="16" thickBot="1">
      <c r="B25" s="15">
        <v>20</v>
      </c>
      <c r="C25" s="154" t="str">
        <f>'Список группы'!C23</f>
        <v>Тихонов Данил</v>
      </c>
      <c r="D25" s="56">
        <v>3</v>
      </c>
      <c r="E25" s="56">
        <v>2</v>
      </c>
      <c r="F25" s="56">
        <v>4</v>
      </c>
      <c r="G25" s="56">
        <v>3</v>
      </c>
      <c r="H25" s="56">
        <v>5</v>
      </c>
      <c r="I25" s="56">
        <v>3</v>
      </c>
      <c r="J25" s="56">
        <v>4</v>
      </c>
      <c r="K25" s="56">
        <v>3</v>
      </c>
      <c r="L25" s="56">
        <v>4</v>
      </c>
      <c r="M25" s="56">
        <v>2</v>
      </c>
      <c r="N25" s="56">
        <v>3</v>
      </c>
      <c r="O25" s="56">
        <v>2</v>
      </c>
      <c r="P25" s="56">
        <v>3</v>
      </c>
      <c r="Q25" s="56">
        <v>2</v>
      </c>
      <c r="R25" s="56">
        <v>3</v>
      </c>
      <c r="S25" s="56">
        <v>3</v>
      </c>
      <c r="T25" s="56">
        <v>4</v>
      </c>
      <c r="U25" s="56">
        <v>3</v>
      </c>
      <c r="V25" s="56">
        <v>4</v>
      </c>
      <c r="W25" s="56">
        <v>3</v>
      </c>
      <c r="X25" s="120">
        <f t="shared" si="0"/>
        <v>3.7</v>
      </c>
      <c r="Y25" s="120">
        <f t="shared" si="1"/>
        <v>2.6</v>
      </c>
    </row>
    <row r="26" spans="2:25" ht="16" thickBot="1">
      <c r="B26" s="15">
        <v>21</v>
      </c>
      <c r="C26" s="154" t="str">
        <f>'Список группы'!C24</f>
        <v>Федоров Данила</v>
      </c>
      <c r="D26" s="56">
        <v>3</v>
      </c>
      <c r="E26" s="56">
        <v>4</v>
      </c>
      <c r="F26" s="56">
        <v>3</v>
      </c>
      <c r="G26" s="56">
        <v>4</v>
      </c>
      <c r="H26" s="56">
        <v>3</v>
      </c>
      <c r="I26" s="56">
        <v>4</v>
      </c>
      <c r="J26" s="56">
        <v>4</v>
      </c>
      <c r="K26" s="56">
        <v>5</v>
      </c>
      <c r="L26" s="56">
        <v>4</v>
      </c>
      <c r="M26" s="56">
        <v>5</v>
      </c>
      <c r="N26" s="56">
        <v>3</v>
      </c>
      <c r="O26" s="56">
        <v>4</v>
      </c>
      <c r="P26" s="56">
        <v>3</v>
      </c>
      <c r="Q26" s="56">
        <v>4</v>
      </c>
      <c r="R26" s="56">
        <v>3</v>
      </c>
      <c r="S26" s="56">
        <v>4</v>
      </c>
      <c r="T26" s="56">
        <v>3</v>
      </c>
      <c r="U26" s="56">
        <v>4</v>
      </c>
      <c r="V26" s="56">
        <v>3</v>
      </c>
      <c r="W26" s="56">
        <v>4</v>
      </c>
      <c r="X26" s="120">
        <f t="shared" si="0"/>
        <v>3.2</v>
      </c>
      <c r="Y26" s="120">
        <f t="shared" si="1"/>
        <v>4.2</v>
      </c>
    </row>
    <row r="27" spans="2:25" ht="16" thickBot="1">
      <c r="B27" s="15">
        <v>22</v>
      </c>
      <c r="C27" s="154" t="str">
        <f>'Список группы'!C25</f>
        <v>Чалдина Дарья</v>
      </c>
      <c r="D27" s="56">
        <v>2</v>
      </c>
      <c r="E27" s="56">
        <v>3</v>
      </c>
      <c r="F27" s="56">
        <v>2</v>
      </c>
      <c r="G27" s="56">
        <v>3</v>
      </c>
      <c r="H27" s="56">
        <v>2</v>
      </c>
      <c r="I27" s="56">
        <v>3</v>
      </c>
      <c r="J27" s="56">
        <v>3</v>
      </c>
      <c r="K27" s="56">
        <v>4</v>
      </c>
      <c r="L27" s="56">
        <v>3</v>
      </c>
      <c r="M27" s="56">
        <v>4</v>
      </c>
      <c r="N27" s="56">
        <v>3</v>
      </c>
      <c r="O27" s="56">
        <v>4</v>
      </c>
      <c r="P27" s="56">
        <v>4</v>
      </c>
      <c r="Q27" s="56">
        <v>5</v>
      </c>
      <c r="R27" s="56">
        <v>4</v>
      </c>
      <c r="S27" s="56">
        <v>5</v>
      </c>
      <c r="T27" s="56">
        <v>3</v>
      </c>
      <c r="U27" s="56">
        <v>4</v>
      </c>
      <c r="V27" s="56">
        <v>3</v>
      </c>
      <c r="W27" s="56">
        <v>4</v>
      </c>
      <c r="X27" s="120">
        <f t="shared" si="0"/>
        <v>2.9</v>
      </c>
      <c r="Y27" s="120">
        <f t="shared" si="1"/>
        <v>3.9</v>
      </c>
    </row>
    <row r="28" spans="2:25" ht="16" thickBot="1">
      <c r="B28" s="15">
        <v>23</v>
      </c>
      <c r="C28" s="154" t="str">
        <f>'Список группы'!C26</f>
        <v xml:space="preserve">Черногоров Аркадий </v>
      </c>
      <c r="D28" s="56">
        <v>5</v>
      </c>
      <c r="E28" s="56">
        <v>5</v>
      </c>
      <c r="F28" s="56">
        <v>5</v>
      </c>
      <c r="G28" s="56">
        <v>5</v>
      </c>
      <c r="H28" s="56">
        <v>5</v>
      </c>
      <c r="I28" s="56">
        <v>5</v>
      </c>
      <c r="J28" s="56">
        <v>5</v>
      </c>
      <c r="K28" s="56">
        <v>5</v>
      </c>
      <c r="L28" s="56">
        <v>5</v>
      </c>
      <c r="M28" s="56">
        <v>5</v>
      </c>
      <c r="N28" s="56">
        <v>5</v>
      </c>
      <c r="O28" s="56">
        <v>5</v>
      </c>
      <c r="P28" s="56">
        <v>5</v>
      </c>
      <c r="Q28" s="56">
        <v>5</v>
      </c>
      <c r="R28" s="56">
        <v>5</v>
      </c>
      <c r="S28" s="56">
        <v>5</v>
      </c>
      <c r="T28" s="56">
        <v>5</v>
      </c>
      <c r="U28" s="56">
        <v>5</v>
      </c>
      <c r="V28" s="56">
        <v>5</v>
      </c>
      <c r="W28" s="56">
        <v>5</v>
      </c>
      <c r="X28" s="120">
        <f t="shared" si="0"/>
        <v>5</v>
      </c>
      <c r="Y28" s="120">
        <f t="shared" si="1"/>
        <v>5</v>
      </c>
    </row>
    <row r="29" spans="2:25" ht="16" thickBot="1">
      <c r="B29" s="15">
        <v>24</v>
      </c>
      <c r="C29" s="154" t="str">
        <f>'Список группы'!C27</f>
        <v xml:space="preserve">Шагабудинов Владислав </v>
      </c>
      <c r="D29" s="56">
        <v>3</v>
      </c>
      <c r="E29" s="56">
        <v>2</v>
      </c>
      <c r="F29" s="56">
        <v>4</v>
      </c>
      <c r="G29" s="56">
        <v>3</v>
      </c>
      <c r="H29" s="56">
        <v>5</v>
      </c>
      <c r="I29" s="56">
        <v>3</v>
      </c>
      <c r="J29" s="56">
        <v>4</v>
      </c>
      <c r="K29" s="56">
        <v>3</v>
      </c>
      <c r="L29" s="56">
        <v>4</v>
      </c>
      <c r="M29" s="56">
        <v>2</v>
      </c>
      <c r="N29" s="56">
        <v>3</v>
      </c>
      <c r="O29" s="56">
        <v>2</v>
      </c>
      <c r="P29" s="56">
        <v>3</v>
      </c>
      <c r="Q29" s="56">
        <v>2</v>
      </c>
      <c r="R29" s="56">
        <v>3</v>
      </c>
      <c r="S29" s="56">
        <v>3</v>
      </c>
      <c r="T29" s="56">
        <v>4</v>
      </c>
      <c r="U29" s="56">
        <v>3</v>
      </c>
      <c r="V29" s="56">
        <v>4</v>
      </c>
      <c r="W29" s="56">
        <v>3</v>
      </c>
      <c r="X29" s="120">
        <f t="shared" si="0"/>
        <v>3.7</v>
      </c>
      <c r="Y29" s="120">
        <f t="shared" si="1"/>
        <v>2.6</v>
      </c>
    </row>
    <row r="30" spans="2:25" s="82" customFormat="1" ht="30" customHeight="1" thickBot="1">
      <c r="B30" s="15"/>
      <c r="C30" s="16" t="s">
        <v>16</v>
      </c>
      <c r="D30" s="114">
        <f>(D6+D7+D8+D9+D10+D11+D12+D13+D14+D15+D16+D17+D18+D19+D20+D21+D22+D23+D24+D25+D26+D27+D28+D29)/(COUNTA($C$6:$C$29)-COUNTIF($C$6:$C$29,"=0"))</f>
        <v>3.25</v>
      </c>
      <c r="E30" s="114">
        <f t="shared" ref="E30:W30" si="2">(E6+E7+E8+E9+E10+E11+E12+E13+E14+E15+E16+E17+E18+E19+E20+E21+E22+E23+E24+E25+E26+E27+E28+E29)/(COUNTA($C$6:$C$29)-COUNTIF($C$6:$C$29,"=0"))</f>
        <v>3.5</v>
      </c>
      <c r="F30" s="114">
        <f t="shared" si="2"/>
        <v>3.5</v>
      </c>
      <c r="G30" s="114">
        <f t="shared" si="2"/>
        <v>3.75</v>
      </c>
      <c r="H30" s="114">
        <f t="shared" si="2"/>
        <v>3.75</v>
      </c>
      <c r="I30" s="114">
        <f t="shared" si="2"/>
        <v>3.75</v>
      </c>
      <c r="J30" s="114">
        <f t="shared" si="2"/>
        <v>4</v>
      </c>
      <c r="K30" s="114">
        <f t="shared" si="2"/>
        <v>4.25</v>
      </c>
      <c r="L30" s="114">
        <f t="shared" si="2"/>
        <v>4</v>
      </c>
      <c r="M30" s="114">
        <f t="shared" si="2"/>
        <v>4</v>
      </c>
      <c r="N30" s="114">
        <f t="shared" si="2"/>
        <v>3.5</v>
      </c>
      <c r="O30" s="114">
        <f t="shared" si="2"/>
        <v>3.75</v>
      </c>
      <c r="P30" s="114">
        <f t="shared" si="2"/>
        <v>3.75</v>
      </c>
      <c r="Q30" s="114">
        <f t="shared" si="2"/>
        <v>4</v>
      </c>
      <c r="R30" s="114">
        <f t="shared" si="2"/>
        <v>3.75</v>
      </c>
      <c r="S30" s="114">
        <f t="shared" si="2"/>
        <v>4.25</v>
      </c>
      <c r="T30" s="114">
        <f t="shared" si="2"/>
        <v>3.75</v>
      </c>
      <c r="U30" s="114">
        <f t="shared" si="2"/>
        <v>4</v>
      </c>
      <c r="V30" s="114">
        <f t="shared" si="2"/>
        <v>3.75</v>
      </c>
      <c r="W30" s="114">
        <f t="shared" si="2"/>
        <v>4</v>
      </c>
      <c r="X30" s="119">
        <f t="shared" si="0"/>
        <v>3.7</v>
      </c>
      <c r="Y30" s="119">
        <f t="shared" si="1"/>
        <v>3.9249999999999998</v>
      </c>
    </row>
    <row r="33" spans="3:11" ht="15">
      <c r="C33" s="76" t="s">
        <v>17</v>
      </c>
      <c r="D33" s="18"/>
      <c r="E33" s="18"/>
      <c r="F33" s="18"/>
      <c r="G33" s="18"/>
      <c r="H33" s="18"/>
      <c r="I33" s="18"/>
      <c r="J33" s="18"/>
      <c r="K33" s="18"/>
    </row>
    <row r="34" spans="3:11" ht="30">
      <c r="C34" s="77"/>
      <c r="D34" s="20" t="s">
        <v>18</v>
      </c>
      <c r="E34" s="20" t="s">
        <v>19</v>
      </c>
      <c r="F34" s="20" t="s">
        <v>20</v>
      </c>
      <c r="G34" s="78" t="s">
        <v>21</v>
      </c>
      <c r="H34" s="79"/>
      <c r="I34" s="44"/>
      <c r="J34" s="44"/>
      <c r="K34" s="44"/>
    </row>
    <row r="35" spans="3:11" ht="15.5">
      <c r="C35" s="80" t="s">
        <v>22</v>
      </c>
      <c r="D35" s="156">
        <f>COUNTA($C$6:$C$29)-COUNTIF($C$6:$C$29,"=0")</f>
        <v>24</v>
      </c>
      <c r="E35" s="22">
        <f>COUNTIF($X$6:$X$29,"&gt;=3,8")</f>
        <v>6</v>
      </c>
      <c r="F35" s="22">
        <f>COUNTIFS($X$6:$X$29,"&lt;3,7",$X$6:$X$29,"&gt;=2,3")</f>
        <v>12</v>
      </c>
      <c r="G35" s="117">
        <f>COUNTIFS($X$6:$X$29,"&lt;2,2",$X$6:$X$29,"&gt;0")</f>
        <v>0</v>
      </c>
      <c r="H35" s="50"/>
      <c r="I35" s="18"/>
      <c r="J35" s="18"/>
      <c r="K35" s="18"/>
    </row>
    <row r="36" spans="3:11" ht="15.5">
      <c r="C36" s="80" t="s">
        <v>23</v>
      </c>
      <c r="D36" s="22">
        <v>100</v>
      </c>
      <c r="E36" s="23">
        <f>E35*D36/D35</f>
        <v>25</v>
      </c>
      <c r="F36" s="23">
        <f>F35*D36/D35</f>
        <v>50</v>
      </c>
      <c r="G36" s="118">
        <f>G35*D36/D35</f>
        <v>0</v>
      </c>
      <c r="H36" s="83"/>
      <c r="I36" s="84"/>
      <c r="J36" s="84"/>
      <c r="K36" s="84"/>
    </row>
    <row r="37" spans="3:11" ht="15.5">
      <c r="C37" s="81"/>
      <c r="D37" s="18"/>
      <c r="E37" s="18"/>
      <c r="F37" s="18"/>
      <c r="G37" s="18"/>
      <c r="H37" s="18"/>
      <c r="I37" s="18"/>
      <c r="J37" s="18"/>
      <c r="K37" s="18"/>
    </row>
    <row r="38" spans="3:11" ht="15.5">
      <c r="C38" s="81"/>
      <c r="D38" s="18"/>
      <c r="E38" s="18"/>
      <c r="F38" s="18"/>
      <c r="G38" s="18"/>
      <c r="H38" s="18"/>
      <c r="I38" s="18"/>
      <c r="J38" s="18"/>
      <c r="K38" s="18"/>
    </row>
    <row r="39" spans="3:11" ht="15">
      <c r="C39" s="76" t="s">
        <v>24</v>
      </c>
      <c r="D39" s="18"/>
      <c r="E39" s="18"/>
      <c r="F39" s="18"/>
      <c r="G39" s="18"/>
      <c r="H39" s="18"/>
      <c r="I39" s="18"/>
      <c r="J39" s="18"/>
      <c r="K39" s="18"/>
    </row>
    <row r="40" spans="3:11" ht="30">
      <c r="C40" s="77"/>
      <c r="D40" s="25" t="s">
        <v>18</v>
      </c>
      <c r="E40" s="20" t="s">
        <v>19</v>
      </c>
      <c r="F40" s="20" t="s">
        <v>20</v>
      </c>
      <c r="G40" s="20" t="s">
        <v>21</v>
      </c>
      <c r="H40" s="45"/>
      <c r="I40" s="46"/>
      <c r="J40" s="46"/>
      <c r="K40" s="46"/>
    </row>
    <row r="41" spans="3:11" ht="15.5">
      <c r="C41" s="80" t="s">
        <v>22</v>
      </c>
      <c r="D41" s="156">
        <f>COUNTA($C$6:$C$29)-COUNTIF($C$6:$C$29,"=0")</f>
        <v>24</v>
      </c>
      <c r="E41" s="22">
        <f>COUNTIF($Y$6:$Y$29,"&gt;=3,8")</f>
        <v>18</v>
      </c>
      <c r="F41" s="22">
        <f>COUNTIFS($Y$6:$Y$29,"&lt;3,7",$Y$6:$Y$29,"&gt;=2,3")</f>
        <v>6</v>
      </c>
      <c r="G41" s="22">
        <f>COUNTIFS($Y$6:$Y$29,"&lt;2,2",$Y$6:$Y$29,"&gt;0")</f>
        <v>0</v>
      </c>
      <c r="H41" s="50"/>
      <c r="I41" s="18"/>
      <c r="J41" s="18"/>
      <c r="K41" s="18"/>
    </row>
    <row r="42" spans="3:11" ht="15.5">
      <c r="C42" s="80" t="s">
        <v>23</v>
      </c>
      <c r="D42" s="22">
        <v>100</v>
      </c>
      <c r="E42" s="23">
        <f>E41*D42/D41</f>
        <v>75</v>
      </c>
      <c r="F42" s="23">
        <f>F41*D42/D41</f>
        <v>25</v>
      </c>
      <c r="G42" s="23">
        <f>G41*D42/D41</f>
        <v>0</v>
      </c>
      <c r="H42" s="83"/>
      <c r="I42" s="84"/>
      <c r="J42" s="84"/>
      <c r="K42" s="84"/>
    </row>
  </sheetData>
  <sheetProtection password="CC7B" sheet="1" formatCells="0" formatColumns="0" formatRows="0" insertColumns="0" insertRows="0" insertHyperlinks="0" deleteColumns="0" deleteRows="0" sort="0" autoFilter="0" pivotTables="0"/>
  <mergeCells count="19">
    <mergeCell ref="T3:W3"/>
    <mergeCell ref="X1:Y1"/>
    <mergeCell ref="X3:Y4"/>
    <mergeCell ref="T4:U4"/>
    <mergeCell ref="V4:W4"/>
    <mergeCell ref="B3:B5"/>
    <mergeCell ref="C3:C5"/>
    <mergeCell ref="D3:I3"/>
    <mergeCell ref="P3:S3"/>
    <mergeCell ref="P4:Q4"/>
    <mergeCell ref="R4:S4"/>
    <mergeCell ref="N4:O4"/>
    <mergeCell ref="J3:M3"/>
    <mergeCell ref="N3:O3"/>
    <mergeCell ref="D4:E4"/>
    <mergeCell ref="F4:G4"/>
    <mergeCell ref="H4:I4"/>
    <mergeCell ref="J4:K4"/>
    <mergeCell ref="L4:M4"/>
  </mergeCells>
  <hyperlinks>
    <hyperlink ref="X1" location="ОГЛАВЛЕНИЕ!A1" display="ОГЛАВЛЕНИЕ" xr:uid="{00000000-0004-0000-1200-000000000000}"/>
  </hyperlinks>
  <pageMargins left="0.33238636363636365" right="0.38143939393939397" top="0.49659090909090908" bottom="0.38636363636363635" header="0.3" footer="0.3"/>
  <pageSetup paperSize="9" scale="48" orientation="landscape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I35"/>
  <sheetViews>
    <sheetView view="pageLayout" zoomScale="130" zoomScaleNormal="100" zoomScalePageLayoutView="130" workbookViewId="0"/>
  </sheetViews>
  <sheetFormatPr defaultColWidth="9.1796875" defaultRowHeight="14.5"/>
  <cols>
    <col min="1" max="1" width="10.81640625" style="1" customWidth="1"/>
    <col min="2" max="7" width="9.1796875" style="1"/>
    <col min="8" max="8" width="14.26953125" style="1" customWidth="1"/>
    <col min="9" max="9" width="9.1796875" style="1" customWidth="1"/>
    <col min="10" max="16384" width="9.1796875" style="1"/>
  </cols>
  <sheetData>
    <row r="1" spans="1:9" ht="15">
      <c r="A1" s="139"/>
      <c r="B1" s="217" t="s">
        <v>112</v>
      </c>
      <c r="C1" s="217"/>
      <c r="D1" s="217"/>
      <c r="E1" s="217"/>
      <c r="F1" s="217"/>
      <c r="G1" s="217"/>
      <c r="H1" s="217"/>
      <c r="I1" s="140"/>
    </row>
    <row r="2" spans="1:9" ht="26.25" customHeight="1">
      <c r="A2" s="139"/>
      <c r="B2" s="229" t="s">
        <v>113</v>
      </c>
      <c r="C2" s="229"/>
      <c r="D2" s="229"/>
      <c r="E2" s="229"/>
      <c r="F2" s="229"/>
      <c r="G2" s="229"/>
      <c r="H2" s="229"/>
      <c r="I2" s="141"/>
    </row>
    <row r="3" spans="1:9" ht="22.5">
      <c r="A3" s="142" t="s">
        <v>114</v>
      </c>
      <c r="B3" s="218" t="s">
        <v>115</v>
      </c>
      <c r="C3" s="218"/>
      <c r="D3" s="218"/>
      <c r="E3" s="218"/>
      <c r="F3" s="218"/>
      <c r="G3" s="218"/>
      <c r="H3" s="218"/>
      <c r="I3" s="107"/>
    </row>
    <row r="4" spans="1:9" ht="15.5">
      <c r="A4" s="219" t="s">
        <v>128</v>
      </c>
      <c r="B4" s="219"/>
      <c r="C4" s="219"/>
      <c r="D4" s="219"/>
      <c r="E4" s="219"/>
      <c r="F4" s="219"/>
      <c r="G4" s="219"/>
      <c r="H4" s="219"/>
      <c r="I4" s="219"/>
    </row>
    <row r="5" spans="1:9" ht="15.5">
      <c r="A5" s="143" t="s">
        <v>129</v>
      </c>
      <c r="B5" s="224" t="s">
        <v>7</v>
      </c>
      <c r="C5" s="224"/>
      <c r="D5" s="224"/>
      <c r="E5" s="224"/>
      <c r="F5" s="224"/>
      <c r="G5" s="224"/>
      <c r="H5" s="224"/>
      <c r="I5" s="108"/>
    </row>
    <row r="6" spans="1:9" ht="31.5" customHeight="1">
      <c r="A6" s="143" t="s">
        <v>130</v>
      </c>
      <c r="B6" s="224" t="s">
        <v>157</v>
      </c>
      <c r="C6" s="224"/>
      <c r="D6" s="224"/>
      <c r="E6" s="224"/>
      <c r="F6" s="224"/>
      <c r="G6" s="224"/>
      <c r="H6" s="224"/>
      <c r="I6" s="109"/>
    </row>
    <row r="7" spans="1:9" ht="15.5">
      <c r="A7" s="143" t="s">
        <v>132</v>
      </c>
      <c r="B7" s="224" t="s">
        <v>131</v>
      </c>
      <c r="C7" s="224"/>
      <c r="D7" s="224"/>
      <c r="E7" s="224"/>
      <c r="F7" s="224"/>
      <c r="G7" s="224"/>
      <c r="H7" s="224"/>
      <c r="I7" s="109"/>
    </row>
    <row r="8" spans="1:9" ht="33" customHeight="1">
      <c r="A8" s="143" t="s">
        <v>133</v>
      </c>
      <c r="B8" s="224" t="s">
        <v>25</v>
      </c>
      <c r="C8" s="224"/>
      <c r="D8" s="224"/>
      <c r="E8" s="224"/>
      <c r="F8" s="224"/>
      <c r="G8" s="224"/>
      <c r="H8" s="224"/>
      <c r="I8" s="109"/>
    </row>
    <row r="9" spans="1:9" ht="28.5" customHeight="1">
      <c r="A9" s="143" t="s">
        <v>134</v>
      </c>
      <c r="B9" s="232" t="s">
        <v>135</v>
      </c>
      <c r="C9" s="232"/>
      <c r="D9" s="232"/>
      <c r="E9" s="232"/>
      <c r="F9" s="232"/>
      <c r="G9" s="232"/>
      <c r="H9" s="232"/>
      <c r="I9" s="144"/>
    </row>
    <row r="10" spans="1:9" ht="15.5">
      <c r="A10" s="219" t="s">
        <v>123</v>
      </c>
      <c r="B10" s="219"/>
      <c r="C10" s="219"/>
      <c r="D10" s="219"/>
      <c r="E10" s="219"/>
      <c r="F10" s="219"/>
      <c r="G10" s="219"/>
      <c r="H10" s="219"/>
      <c r="I10" s="219"/>
    </row>
    <row r="11" spans="1:9" ht="30" customHeight="1">
      <c r="A11" s="143" t="s">
        <v>124</v>
      </c>
      <c r="B11" s="222" t="s">
        <v>37</v>
      </c>
      <c r="C11" s="222"/>
      <c r="D11" s="222"/>
      <c r="E11" s="222"/>
      <c r="F11" s="222"/>
      <c r="G11" s="222"/>
      <c r="H11" s="222"/>
      <c r="I11" s="109"/>
    </row>
    <row r="12" spans="1:9" ht="21.75" customHeight="1">
      <c r="A12" s="143" t="s">
        <v>125</v>
      </c>
      <c r="B12" s="223" t="s">
        <v>38</v>
      </c>
      <c r="C12" s="223"/>
      <c r="D12" s="223"/>
      <c r="E12" s="223"/>
      <c r="F12" s="223"/>
      <c r="G12" s="223"/>
      <c r="H12" s="223"/>
      <c r="I12" s="108"/>
    </row>
    <row r="13" spans="1:9" ht="30.75" customHeight="1">
      <c r="A13" s="143" t="s">
        <v>126</v>
      </c>
      <c r="B13" s="222" t="s">
        <v>127</v>
      </c>
      <c r="C13" s="222"/>
      <c r="D13" s="222"/>
      <c r="E13" s="222"/>
      <c r="F13" s="222"/>
      <c r="G13" s="222"/>
      <c r="H13" s="222"/>
      <c r="I13" s="109"/>
    </row>
    <row r="14" spans="1:9" ht="15.5">
      <c r="A14" s="219" t="s">
        <v>116</v>
      </c>
      <c r="B14" s="219"/>
      <c r="C14" s="219"/>
      <c r="D14" s="219"/>
      <c r="E14" s="219"/>
      <c r="F14" s="219"/>
      <c r="G14" s="219"/>
      <c r="H14" s="219"/>
      <c r="I14" s="219"/>
    </row>
    <row r="15" spans="1:9" ht="18.75" customHeight="1">
      <c r="A15" s="220" t="s">
        <v>117</v>
      </c>
      <c r="B15" s="221" t="s">
        <v>118</v>
      </c>
      <c r="C15" s="221"/>
      <c r="D15" s="221"/>
      <c r="E15" s="221"/>
      <c r="F15" s="221"/>
      <c r="G15" s="221"/>
      <c r="H15" s="221"/>
      <c r="I15" s="110"/>
    </row>
    <row r="16" spans="1:9" ht="3.75" customHeight="1">
      <c r="A16" s="220"/>
      <c r="B16" s="221"/>
      <c r="C16" s="221"/>
      <c r="D16" s="221"/>
      <c r="E16" s="221"/>
      <c r="F16" s="221"/>
      <c r="G16" s="221"/>
      <c r="H16" s="221"/>
      <c r="I16" s="110"/>
    </row>
    <row r="17" spans="1:9" ht="15.5">
      <c r="A17" s="220" t="s">
        <v>117</v>
      </c>
      <c r="B17" s="221" t="s">
        <v>119</v>
      </c>
      <c r="C17" s="221"/>
      <c r="D17" s="221"/>
      <c r="E17" s="221"/>
      <c r="F17" s="221"/>
      <c r="G17" s="221"/>
      <c r="H17" s="221"/>
      <c r="I17" s="110"/>
    </row>
    <row r="18" spans="1:9" ht="17.25" customHeight="1">
      <c r="A18" s="220"/>
      <c r="B18" s="221"/>
      <c r="C18" s="221"/>
      <c r="D18" s="221"/>
      <c r="E18" s="221"/>
      <c r="F18" s="221"/>
      <c r="G18" s="221"/>
      <c r="H18" s="221"/>
      <c r="I18" s="110"/>
    </row>
    <row r="19" spans="1:9" ht="19.5" customHeight="1">
      <c r="A19" s="143" t="s">
        <v>120</v>
      </c>
      <c r="B19" s="225" t="s">
        <v>48</v>
      </c>
      <c r="C19" s="225"/>
      <c r="D19" s="225"/>
      <c r="E19" s="225"/>
      <c r="F19" s="225"/>
      <c r="G19" s="225"/>
      <c r="H19" s="225"/>
      <c r="I19" s="111"/>
    </row>
    <row r="20" spans="1:9" ht="33" customHeight="1">
      <c r="A20" s="143" t="s">
        <v>121</v>
      </c>
      <c r="B20" s="221" t="s">
        <v>49</v>
      </c>
      <c r="C20" s="221"/>
      <c r="D20" s="221"/>
      <c r="E20" s="221"/>
      <c r="F20" s="221"/>
      <c r="G20" s="221"/>
      <c r="H20" s="221"/>
      <c r="I20" s="110"/>
    </row>
    <row r="21" spans="1:9" ht="30" customHeight="1">
      <c r="A21" s="143" t="s">
        <v>122</v>
      </c>
      <c r="B21" s="221" t="s">
        <v>153</v>
      </c>
      <c r="C21" s="221"/>
      <c r="D21" s="221"/>
      <c r="E21" s="221"/>
      <c r="F21" s="221"/>
      <c r="G21" s="221"/>
      <c r="H21" s="221"/>
      <c r="I21" s="110"/>
    </row>
    <row r="22" spans="1:9" ht="15.5">
      <c r="A22" s="219" t="s">
        <v>136</v>
      </c>
      <c r="B22" s="219"/>
      <c r="C22" s="219"/>
      <c r="D22" s="219"/>
      <c r="E22" s="219"/>
      <c r="F22" s="219"/>
      <c r="G22" s="219"/>
      <c r="H22" s="219"/>
      <c r="I22" s="219"/>
    </row>
    <row r="23" spans="1:9" ht="15.5">
      <c r="A23" s="143" t="s">
        <v>137</v>
      </c>
      <c r="B23" s="230" t="s">
        <v>59</v>
      </c>
      <c r="C23" s="230"/>
      <c r="D23" s="230"/>
      <c r="E23" s="230"/>
      <c r="F23" s="230"/>
      <c r="G23" s="230"/>
      <c r="H23" s="230"/>
      <c r="I23" s="145"/>
    </row>
    <row r="24" spans="1:9" ht="15.5">
      <c r="A24" s="143" t="s">
        <v>138</v>
      </c>
      <c r="B24" s="230" t="s">
        <v>61</v>
      </c>
      <c r="C24" s="230"/>
      <c r="D24" s="230"/>
      <c r="E24" s="230"/>
      <c r="F24" s="230"/>
      <c r="G24" s="230"/>
      <c r="H24" s="230"/>
      <c r="I24" s="145"/>
    </row>
    <row r="25" spans="1:9" ht="15.5">
      <c r="A25" s="143" t="s">
        <v>139</v>
      </c>
      <c r="B25" s="230" t="s">
        <v>60</v>
      </c>
      <c r="C25" s="230"/>
      <c r="D25" s="230"/>
      <c r="E25" s="230"/>
      <c r="F25" s="230"/>
      <c r="G25" s="230"/>
      <c r="H25" s="230"/>
      <c r="I25" s="145"/>
    </row>
    <row r="26" spans="1:9" ht="15.5">
      <c r="A26" s="143" t="s">
        <v>140</v>
      </c>
      <c r="B26" s="230" t="s">
        <v>62</v>
      </c>
      <c r="C26" s="230"/>
      <c r="D26" s="230"/>
      <c r="E26" s="230"/>
      <c r="F26" s="230"/>
      <c r="G26" s="230"/>
      <c r="H26" s="230"/>
      <c r="I26" s="145"/>
    </row>
    <row r="27" spans="1:9" ht="32.25" customHeight="1">
      <c r="A27" s="143" t="s">
        <v>141</v>
      </c>
      <c r="B27" s="231" t="s">
        <v>68</v>
      </c>
      <c r="C27" s="231"/>
      <c r="D27" s="231"/>
      <c r="E27" s="231"/>
      <c r="F27" s="231"/>
      <c r="G27" s="231"/>
      <c r="H27" s="231"/>
      <c r="I27" s="145"/>
    </row>
    <row r="28" spans="1:9" ht="33.75" customHeight="1">
      <c r="A28" s="143" t="s">
        <v>142</v>
      </c>
      <c r="B28" s="231" t="s">
        <v>143</v>
      </c>
      <c r="C28" s="231"/>
      <c r="D28" s="231"/>
      <c r="E28" s="231"/>
      <c r="F28" s="231"/>
      <c r="G28" s="231"/>
      <c r="H28" s="231"/>
      <c r="I28" s="145"/>
    </row>
    <row r="29" spans="1:9" ht="15.5">
      <c r="A29" s="219" t="s">
        <v>144</v>
      </c>
      <c r="B29" s="219"/>
      <c r="C29" s="219"/>
      <c r="D29" s="219"/>
      <c r="E29" s="219"/>
      <c r="F29" s="219"/>
      <c r="G29" s="219"/>
      <c r="H29" s="219"/>
      <c r="I29" s="219"/>
    </row>
    <row r="30" spans="1:9" ht="34.5" customHeight="1">
      <c r="A30" s="143" t="s">
        <v>145</v>
      </c>
      <c r="B30" s="226" t="s">
        <v>146</v>
      </c>
      <c r="C30" s="226"/>
      <c r="D30" s="226"/>
      <c r="E30" s="226"/>
      <c r="F30" s="226"/>
      <c r="G30" s="226"/>
      <c r="H30" s="226"/>
      <c r="I30" s="145"/>
    </row>
    <row r="31" spans="1:9" ht="30" customHeight="1">
      <c r="A31" s="143" t="s">
        <v>147</v>
      </c>
      <c r="B31" s="227" t="s">
        <v>83</v>
      </c>
      <c r="C31" s="227"/>
      <c r="D31" s="227"/>
      <c r="E31" s="227"/>
      <c r="F31" s="227"/>
      <c r="G31" s="227"/>
      <c r="H31" s="227"/>
      <c r="I31" s="145"/>
    </row>
    <row r="32" spans="1:9" ht="32.25" customHeight="1">
      <c r="A32" s="143" t="s">
        <v>148</v>
      </c>
      <c r="B32" s="227" t="s">
        <v>149</v>
      </c>
      <c r="C32" s="227"/>
      <c r="D32" s="227"/>
      <c r="E32" s="227"/>
      <c r="F32" s="227"/>
      <c r="G32" s="227"/>
      <c r="H32" s="227"/>
      <c r="I32" s="145"/>
    </row>
    <row r="33" spans="1:9" ht="15.5">
      <c r="A33" s="145"/>
      <c r="B33" s="145"/>
      <c r="C33" s="145"/>
      <c r="D33" s="145"/>
      <c r="E33" s="145"/>
      <c r="F33" s="145"/>
      <c r="G33" s="145"/>
      <c r="H33" s="145"/>
      <c r="I33" s="145"/>
    </row>
    <row r="34" spans="1:9" ht="31">
      <c r="A34" s="146" t="s">
        <v>150</v>
      </c>
      <c r="B34" s="228" t="s">
        <v>152</v>
      </c>
      <c r="C34" s="228"/>
      <c r="D34" s="228"/>
      <c r="E34" s="228"/>
      <c r="F34" s="228"/>
      <c r="G34" s="228"/>
      <c r="H34" s="228"/>
      <c r="I34" s="145"/>
    </row>
    <row r="35" spans="1:9" ht="15.5">
      <c r="A35" s="95"/>
      <c r="B35" s="95"/>
      <c r="C35" s="95"/>
      <c r="D35" s="95"/>
      <c r="E35" s="95"/>
      <c r="F35" s="95"/>
      <c r="G35" s="95"/>
      <c r="H35" s="95"/>
      <c r="I35" s="95"/>
    </row>
  </sheetData>
  <sheetProtection algorithmName="SHA-512" hashValue="RRhh2zqTMaaHTr3/h++IQAVM8QBmjxTBD0q+dDeEVZsK2z1Ustt2hD1M3+uy6KrgcQg9ydKITIRiVi4aSFNu/A==" saltValue="plByzKqOdgot40EdCd/XdA==" spinCount="100000" sheet="1" objects="1" formatCells="0" formatColumns="0" formatRows="0" insertColumns="0" insertRows="0" insertHyperlinks="0" deleteColumns="0" deleteRows="0" sort="0" autoFilter="0" pivotTables="0"/>
  <mergeCells count="33">
    <mergeCell ref="B30:H30"/>
    <mergeCell ref="B31:H31"/>
    <mergeCell ref="B32:H32"/>
    <mergeCell ref="B34:H34"/>
    <mergeCell ref="B2:H2"/>
    <mergeCell ref="B24:H24"/>
    <mergeCell ref="B25:H25"/>
    <mergeCell ref="B26:H26"/>
    <mergeCell ref="B27:H27"/>
    <mergeCell ref="B28:H28"/>
    <mergeCell ref="A29:I29"/>
    <mergeCell ref="B7:H7"/>
    <mergeCell ref="B8:H8"/>
    <mergeCell ref="B9:H9"/>
    <mergeCell ref="A22:I22"/>
    <mergeCell ref="B23:H23"/>
    <mergeCell ref="A17:A18"/>
    <mergeCell ref="B17:H18"/>
    <mergeCell ref="B19:H19"/>
    <mergeCell ref="B20:H20"/>
    <mergeCell ref="B21:H21"/>
    <mergeCell ref="B1:H1"/>
    <mergeCell ref="B3:H3"/>
    <mergeCell ref="A14:I14"/>
    <mergeCell ref="A15:A16"/>
    <mergeCell ref="B15:H16"/>
    <mergeCell ref="B11:H11"/>
    <mergeCell ref="B12:H12"/>
    <mergeCell ref="B13:H13"/>
    <mergeCell ref="A4:I4"/>
    <mergeCell ref="B5:H5"/>
    <mergeCell ref="B6:H6"/>
    <mergeCell ref="A10:I10"/>
  </mergeCells>
  <hyperlinks>
    <hyperlink ref="B15" location="'СК-1'!A1" display="'СК-1'!A1" xr:uid="{00000000-0004-0000-0100-000000000000}"/>
    <hyperlink ref="B19" location="'СК-2'!A1" display="'СК-2'!A1" xr:uid="{00000000-0004-0000-0100-000001000000}"/>
    <hyperlink ref="B17" location="'СК-1'!A1" display="'СК-1'!A1" xr:uid="{00000000-0004-0000-0100-000002000000}"/>
    <hyperlink ref="B20" location="'СК-3'!A1" display="'СК-3'!A1" xr:uid="{00000000-0004-0000-0100-000003000000}"/>
    <hyperlink ref="B21" location="'ИТОГ СК'!A1" display="'ИТОГ СК'!A1" xr:uid="{00000000-0004-0000-0100-000004000000}"/>
    <hyperlink ref="B11" location="'ПР-1'!A1" display="'ПР-1'!A1" xr:uid="{00000000-0004-0000-0100-000005000000}"/>
    <hyperlink ref="B12" location="'ПР-2'!A1" display="'ПР-2'!A1" xr:uid="{00000000-0004-0000-0100-000006000000}"/>
    <hyperlink ref="B13" location="'ИТОГ ПР'!A1" display="'ИТОГ ПР'!A1" xr:uid="{00000000-0004-0000-0100-000007000000}"/>
    <hyperlink ref="B5" location="'РР-1'!A1" display="'РР-1'!A1" xr:uid="{00000000-0004-0000-0100-000008000000}"/>
    <hyperlink ref="B6" location="'РР-2'!A1" display="'РР-2'!A1" xr:uid="{00000000-0004-0000-0100-000009000000}"/>
    <hyperlink ref="B8" location="'РР-3'!A1" display="'РР-3'!A1" xr:uid="{00000000-0004-0000-0100-00000A000000}"/>
    <hyperlink ref="B9" location="'ИТОГ РР'!A1" display="'ИТОГ РР'!A1" xr:uid="{00000000-0004-0000-0100-00000B000000}"/>
    <hyperlink ref="B23" location="'ХЭ-1'!A1" display="'ХЭ-1'!A1" xr:uid="{00000000-0004-0000-0100-00000C000000}"/>
    <hyperlink ref="B24" location="'ХЭ-2'!A1" display="'ХЭ-2'!A1" xr:uid="{00000000-0004-0000-0100-00000D000000}"/>
    <hyperlink ref="B25" location="'ХЭ-3'!A1" display="'ХЭ-3'!A1" xr:uid="{00000000-0004-0000-0100-00000E000000}"/>
    <hyperlink ref="B26" location="'ХЭ-4'!A1" display="'ХЭ-4'!A1" xr:uid="{00000000-0004-0000-0100-00000F000000}"/>
    <hyperlink ref="B27" location="'ХЭ-5'!A1" display="'ХЭ-5'!A1" xr:uid="{00000000-0004-0000-0100-000010000000}"/>
    <hyperlink ref="B28" location="'ИТОГ ХЭ'!A1" display="'ИТОГ ХЭ'!A1" xr:uid="{00000000-0004-0000-0100-000011000000}"/>
    <hyperlink ref="B30" location="'ФР-1'!A1" display="'ФР-1'!A1" xr:uid="{00000000-0004-0000-0100-000012000000}"/>
    <hyperlink ref="B31" location="'ФР-2'!A1" display="'ФР-2'!A1" xr:uid="{00000000-0004-0000-0100-000013000000}"/>
    <hyperlink ref="B32" location="'ИТОГ ФР'!A1" display="'ИТОГ ФР'!A1" xr:uid="{00000000-0004-0000-0100-000014000000}"/>
    <hyperlink ref="B34" location="'ОБЩИЙ ИТОГ'!A1" display="'ОБЩИЙ ИТОГ'!A1" xr:uid="{00000000-0004-0000-0100-000015000000}"/>
    <hyperlink ref="B7" location="'РР-2'!A1" display="'РР-2'!A1" xr:uid="{00000000-0004-0000-0100-000016000000}"/>
    <hyperlink ref="B5:H5" location="'РР-1'!A1" display="НАПРАВЛЕНИЕ I. ФОРМИРОВАНИЕ СЛОВАРЯ" xr:uid="{00000000-0004-0000-0100-000017000000}"/>
    <hyperlink ref="B6:H6" location="'РР-2'!A1" display="НАПРАВЛЕНИЕ 2. ЗВУКОВАЯ КУЛЬТУРА РЕЧИ. " xr:uid="{00000000-0004-0000-0100-000018000000}"/>
    <hyperlink ref="B7:H7" location="'РР-3'!A1" display="НАПРАВЛЕНИЕ 3. ГРАММАТИЧЕСКИЙ СТРОЙ РЕЧИ." xr:uid="{00000000-0004-0000-0100-000019000000}"/>
    <hyperlink ref="B8:H8" location="'РР-4'!A1" display="НАПРАВЛЕНИЕ 4. СВЯЗНАЯ РЕЧЬ. ИНТЕРЕС К ХУДОЖЕСТВЕННОЙ ЛИТЕРАТУРЕ" xr:uid="{00000000-0004-0000-0100-00001A000000}"/>
    <hyperlink ref="B9:H9" location="'ИТОГ РР'!A1" display="Обобщение результатов педагогической диагностики по направлениям ОО &quot;Речевое развитие&quot;" xr:uid="{00000000-0004-0000-0100-00001B000000}"/>
    <hyperlink ref="B3:H3" location="ТИТУЛ!A1" display="ТИТУЛЬНЫЙ ЛИСТ" xr:uid="{00000000-0004-0000-0100-00001C000000}"/>
    <hyperlink ref="B3" location="'ТИТУЛ'!A1" display="'ТИТУЛ'!A1" xr:uid="{00000000-0004-0000-0100-00001D000000}"/>
  </hyperlinks>
  <pageMargins left="0.7" right="0.39262820512820512" top="0.55288461538461542" bottom="0.75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9">
    <tabColor rgb="FFFFFF00"/>
    <pageSetUpPr fitToPage="1"/>
  </sheetPr>
  <dimension ref="A1:O42"/>
  <sheetViews>
    <sheetView view="pageLayout" topLeftCell="A10" zoomScale="85" zoomScaleNormal="100" zoomScalePageLayoutView="85" workbookViewId="0">
      <selection activeCell="M42" activeCellId="3" sqref="D36:F36 D42:F42 M36:O36 M42:O42"/>
    </sheetView>
  </sheetViews>
  <sheetFormatPr defaultColWidth="9.1796875" defaultRowHeight="14.5"/>
  <cols>
    <col min="1" max="1" width="9.1796875" style="1"/>
    <col min="2" max="2" width="27.26953125" style="1" customWidth="1"/>
    <col min="3" max="16384" width="9.1796875" style="1"/>
  </cols>
  <sheetData>
    <row r="1" spans="1:14" ht="17.5">
      <c r="A1" s="28" t="s">
        <v>68</v>
      </c>
      <c r="M1" s="341" t="s">
        <v>154</v>
      </c>
      <c r="N1" s="341"/>
    </row>
    <row r="2" spans="1:14" ht="15" thickBot="1"/>
    <row r="3" spans="1:14" ht="16.5" customHeight="1" thickBot="1">
      <c r="A3" s="243" t="s">
        <v>8</v>
      </c>
      <c r="B3" s="243" t="s">
        <v>9</v>
      </c>
      <c r="C3" s="360" t="s">
        <v>69</v>
      </c>
      <c r="D3" s="360"/>
      <c r="E3" s="360"/>
      <c r="F3" s="361"/>
      <c r="G3" s="353" t="s">
        <v>70</v>
      </c>
      <c r="H3" s="353"/>
      <c r="I3" s="349" t="s">
        <v>71</v>
      </c>
      <c r="J3" s="349"/>
      <c r="K3" s="349"/>
      <c r="L3" s="349"/>
      <c r="M3" s="265" t="s">
        <v>12</v>
      </c>
      <c r="N3" s="265"/>
    </row>
    <row r="4" spans="1:14" ht="129.75" customHeight="1" thickBot="1">
      <c r="A4" s="244"/>
      <c r="B4" s="244"/>
      <c r="C4" s="292" t="s">
        <v>306</v>
      </c>
      <c r="D4" s="290"/>
      <c r="E4" s="292" t="s">
        <v>307</v>
      </c>
      <c r="F4" s="290"/>
      <c r="G4" s="353"/>
      <c r="H4" s="353"/>
      <c r="I4" s="292" t="s">
        <v>308</v>
      </c>
      <c r="J4" s="290"/>
      <c r="K4" s="292" t="s">
        <v>171</v>
      </c>
      <c r="L4" s="290"/>
      <c r="M4" s="265"/>
      <c r="N4" s="265"/>
    </row>
    <row r="5" spans="1:14" ht="16" thickBot="1">
      <c r="A5" s="245"/>
      <c r="B5" s="245"/>
      <c r="C5" s="14" t="s">
        <v>14</v>
      </c>
      <c r="D5" s="14" t="s">
        <v>15</v>
      </c>
      <c r="E5" s="14" t="s">
        <v>14</v>
      </c>
      <c r="F5" s="14" t="s">
        <v>15</v>
      </c>
      <c r="G5" s="159" t="s">
        <v>14</v>
      </c>
      <c r="H5" s="159" t="s">
        <v>15</v>
      </c>
      <c r="I5" s="151" t="s">
        <v>14</v>
      </c>
      <c r="J5" s="151" t="s">
        <v>15</v>
      </c>
      <c r="K5" s="151" t="s">
        <v>14</v>
      </c>
      <c r="L5" s="151" t="s">
        <v>15</v>
      </c>
      <c r="M5" s="26" t="s">
        <v>14</v>
      </c>
      <c r="N5" s="26" t="s">
        <v>15</v>
      </c>
    </row>
    <row r="6" spans="1:14" ht="16" thickBot="1">
      <c r="A6" s="15">
        <v>1</v>
      </c>
      <c r="B6" s="154" t="str">
        <f>'Список группы'!C4</f>
        <v>Бахтин Антон</v>
      </c>
      <c r="C6" s="56">
        <v>4</v>
      </c>
      <c r="D6" s="56">
        <v>5</v>
      </c>
      <c r="E6" s="56">
        <v>3</v>
      </c>
      <c r="F6" s="56">
        <v>4</v>
      </c>
      <c r="G6" s="120">
        <f>(C6+E6)/2</f>
        <v>3.5</v>
      </c>
      <c r="H6" s="120">
        <f>(D6+F6)/2</f>
        <v>4.5</v>
      </c>
      <c r="I6" s="56">
        <v>3</v>
      </c>
      <c r="J6" s="56">
        <v>4</v>
      </c>
      <c r="K6" s="56">
        <v>3</v>
      </c>
      <c r="L6" s="56">
        <v>4</v>
      </c>
      <c r="M6" s="120">
        <f>(I6+K6)/2</f>
        <v>3</v>
      </c>
      <c r="N6" s="120">
        <f>(J6+L6)/2</f>
        <v>4</v>
      </c>
    </row>
    <row r="7" spans="1:14" ht="16" thickBot="1">
      <c r="A7" s="15">
        <v>2</v>
      </c>
      <c r="B7" s="154" t="str">
        <f>'Список группы'!C5</f>
        <v>Башилова Наталья</v>
      </c>
      <c r="C7" s="56">
        <v>3</v>
      </c>
      <c r="D7" s="56">
        <v>4</v>
      </c>
      <c r="E7" s="56">
        <v>3</v>
      </c>
      <c r="F7" s="56">
        <v>4</v>
      </c>
      <c r="G7" s="120">
        <f t="shared" ref="G7:G30" si="0">(C7+E7)/2</f>
        <v>3</v>
      </c>
      <c r="H7" s="120">
        <f t="shared" ref="H7:H30" si="1">(D7+F7)/2</f>
        <v>4</v>
      </c>
      <c r="I7" s="56">
        <v>3</v>
      </c>
      <c r="J7" s="56">
        <v>4</v>
      </c>
      <c r="K7" s="56">
        <v>3</v>
      </c>
      <c r="L7" s="56">
        <v>4</v>
      </c>
      <c r="M7" s="120">
        <f t="shared" ref="M7:M30" si="2">(I7+K7)/2</f>
        <v>3</v>
      </c>
      <c r="N7" s="120">
        <f t="shared" ref="N7:N30" si="3">(J7+L7)/2</f>
        <v>4</v>
      </c>
    </row>
    <row r="8" spans="1:14" ht="18" customHeight="1" thickBot="1">
      <c r="A8" s="15">
        <v>3</v>
      </c>
      <c r="B8" s="154" t="str">
        <f>'Список группы'!C6</f>
        <v>Бирюкова Екатерина</v>
      </c>
      <c r="C8" s="56">
        <v>5</v>
      </c>
      <c r="D8" s="56">
        <v>5</v>
      </c>
      <c r="E8" s="56">
        <v>5</v>
      </c>
      <c r="F8" s="56">
        <v>5</v>
      </c>
      <c r="G8" s="120">
        <f t="shared" si="0"/>
        <v>5</v>
      </c>
      <c r="H8" s="120">
        <f t="shared" si="1"/>
        <v>5</v>
      </c>
      <c r="I8" s="56">
        <v>5</v>
      </c>
      <c r="J8" s="56">
        <v>5</v>
      </c>
      <c r="K8" s="56">
        <v>5</v>
      </c>
      <c r="L8" s="56">
        <v>5</v>
      </c>
      <c r="M8" s="120">
        <f t="shared" si="2"/>
        <v>5</v>
      </c>
      <c r="N8" s="120">
        <f t="shared" si="3"/>
        <v>5</v>
      </c>
    </row>
    <row r="9" spans="1:14" ht="16" thickBot="1">
      <c r="A9" s="15">
        <v>4</v>
      </c>
      <c r="B9" s="154" t="str">
        <f>'Список группы'!C7</f>
        <v>Власов Дмитрий</v>
      </c>
      <c r="C9" s="56">
        <v>4</v>
      </c>
      <c r="D9" s="56">
        <v>2</v>
      </c>
      <c r="E9" s="56">
        <v>3</v>
      </c>
      <c r="F9" s="56">
        <v>2</v>
      </c>
      <c r="G9" s="120">
        <f t="shared" si="0"/>
        <v>3.5</v>
      </c>
      <c r="H9" s="120">
        <f t="shared" si="1"/>
        <v>2</v>
      </c>
      <c r="I9" s="56">
        <v>4</v>
      </c>
      <c r="J9" s="56">
        <v>3</v>
      </c>
      <c r="K9" s="56">
        <v>4</v>
      </c>
      <c r="L9" s="56">
        <v>3</v>
      </c>
      <c r="M9" s="120">
        <f t="shared" si="2"/>
        <v>4</v>
      </c>
      <c r="N9" s="120">
        <f t="shared" si="3"/>
        <v>3</v>
      </c>
    </row>
    <row r="10" spans="1:14" ht="16" thickBot="1">
      <c r="A10" s="15">
        <v>5</v>
      </c>
      <c r="B10" s="154" t="str">
        <f>'Список группы'!C8</f>
        <v>Гущина Софья</v>
      </c>
      <c r="C10" s="56">
        <v>4</v>
      </c>
      <c r="D10" s="56">
        <v>5</v>
      </c>
      <c r="E10" s="56">
        <v>3</v>
      </c>
      <c r="F10" s="56">
        <v>4</v>
      </c>
      <c r="G10" s="120">
        <f t="shared" si="0"/>
        <v>3.5</v>
      </c>
      <c r="H10" s="120">
        <f t="shared" si="1"/>
        <v>4.5</v>
      </c>
      <c r="I10" s="56">
        <v>3</v>
      </c>
      <c r="J10" s="56">
        <v>4</v>
      </c>
      <c r="K10" s="56">
        <v>3</v>
      </c>
      <c r="L10" s="56">
        <v>4</v>
      </c>
      <c r="M10" s="120">
        <f t="shared" si="2"/>
        <v>3</v>
      </c>
      <c r="N10" s="120">
        <f t="shared" si="3"/>
        <v>4</v>
      </c>
    </row>
    <row r="11" spans="1:14" ht="16" thickBot="1">
      <c r="A11" s="15">
        <v>6</v>
      </c>
      <c r="B11" s="154" t="str">
        <f>'Список группы'!C9</f>
        <v>Десятниченко Кирилл</v>
      </c>
      <c r="C11" s="56">
        <v>3</v>
      </c>
      <c r="D11" s="56">
        <v>4</v>
      </c>
      <c r="E11" s="56">
        <v>3</v>
      </c>
      <c r="F11" s="56">
        <v>4</v>
      </c>
      <c r="G11" s="120">
        <f t="shared" si="0"/>
        <v>3</v>
      </c>
      <c r="H11" s="120">
        <f t="shared" si="1"/>
        <v>4</v>
      </c>
      <c r="I11" s="56">
        <v>3</v>
      </c>
      <c r="J11" s="56">
        <v>4</v>
      </c>
      <c r="K11" s="56">
        <v>3</v>
      </c>
      <c r="L11" s="56">
        <v>4</v>
      </c>
      <c r="M11" s="120">
        <f t="shared" si="2"/>
        <v>3</v>
      </c>
      <c r="N11" s="120">
        <f t="shared" si="3"/>
        <v>4</v>
      </c>
    </row>
    <row r="12" spans="1:14" ht="16" thickBot="1">
      <c r="A12" s="15">
        <v>7</v>
      </c>
      <c r="B12" s="154" t="str">
        <f>'Список группы'!C10</f>
        <v>Йолсал Дениз</v>
      </c>
      <c r="C12" s="56">
        <v>5</v>
      </c>
      <c r="D12" s="56">
        <v>5</v>
      </c>
      <c r="E12" s="56">
        <v>5</v>
      </c>
      <c r="F12" s="56">
        <v>5</v>
      </c>
      <c r="G12" s="120">
        <f t="shared" si="0"/>
        <v>5</v>
      </c>
      <c r="H12" s="120">
        <f t="shared" si="1"/>
        <v>5</v>
      </c>
      <c r="I12" s="56">
        <v>5</v>
      </c>
      <c r="J12" s="56">
        <v>5</v>
      </c>
      <c r="K12" s="56">
        <v>5</v>
      </c>
      <c r="L12" s="56">
        <v>5</v>
      </c>
      <c r="M12" s="120">
        <f t="shared" si="2"/>
        <v>5</v>
      </c>
      <c r="N12" s="120">
        <f t="shared" si="3"/>
        <v>5</v>
      </c>
    </row>
    <row r="13" spans="1:14" ht="16" thickBot="1">
      <c r="A13" s="15">
        <v>8</v>
      </c>
      <c r="B13" s="154" t="str">
        <f>'Список группы'!C11</f>
        <v>Кирилина Виктория</v>
      </c>
      <c r="C13" s="56">
        <v>4</v>
      </c>
      <c r="D13" s="56">
        <v>2</v>
      </c>
      <c r="E13" s="56">
        <v>3</v>
      </c>
      <c r="F13" s="56">
        <v>2</v>
      </c>
      <c r="G13" s="120">
        <f t="shared" si="0"/>
        <v>3.5</v>
      </c>
      <c r="H13" s="120">
        <f t="shared" si="1"/>
        <v>2</v>
      </c>
      <c r="I13" s="56">
        <v>4</v>
      </c>
      <c r="J13" s="56">
        <v>3</v>
      </c>
      <c r="K13" s="56">
        <v>4</v>
      </c>
      <c r="L13" s="56">
        <v>3</v>
      </c>
      <c r="M13" s="120">
        <f t="shared" si="2"/>
        <v>4</v>
      </c>
      <c r="N13" s="120">
        <f t="shared" si="3"/>
        <v>3</v>
      </c>
    </row>
    <row r="14" spans="1:14" ht="16" thickBot="1">
      <c r="A14" s="15">
        <v>9</v>
      </c>
      <c r="B14" s="154" t="str">
        <f>'Список группы'!C12</f>
        <v>Князева Алиса</v>
      </c>
      <c r="C14" s="56">
        <v>4</v>
      </c>
      <c r="D14" s="56">
        <v>5</v>
      </c>
      <c r="E14" s="56">
        <v>3</v>
      </c>
      <c r="F14" s="56">
        <v>4</v>
      </c>
      <c r="G14" s="120">
        <f t="shared" si="0"/>
        <v>3.5</v>
      </c>
      <c r="H14" s="120">
        <f t="shared" si="1"/>
        <v>4.5</v>
      </c>
      <c r="I14" s="56">
        <v>3</v>
      </c>
      <c r="J14" s="56">
        <v>4</v>
      </c>
      <c r="K14" s="56">
        <v>3</v>
      </c>
      <c r="L14" s="56">
        <v>4</v>
      </c>
      <c r="M14" s="120">
        <f t="shared" si="2"/>
        <v>3</v>
      </c>
      <c r="N14" s="120">
        <f t="shared" si="3"/>
        <v>4</v>
      </c>
    </row>
    <row r="15" spans="1:14" ht="16" thickBot="1">
      <c r="A15" s="15">
        <v>10</v>
      </c>
      <c r="B15" s="154" t="str">
        <f>'Список группы'!C13</f>
        <v>Максимова Анна</v>
      </c>
      <c r="C15" s="56">
        <v>3</v>
      </c>
      <c r="D15" s="56">
        <v>4</v>
      </c>
      <c r="E15" s="56">
        <v>3</v>
      </c>
      <c r="F15" s="56">
        <v>4</v>
      </c>
      <c r="G15" s="120">
        <f t="shared" si="0"/>
        <v>3</v>
      </c>
      <c r="H15" s="120">
        <f t="shared" si="1"/>
        <v>4</v>
      </c>
      <c r="I15" s="56">
        <v>3</v>
      </c>
      <c r="J15" s="56">
        <v>4</v>
      </c>
      <c r="K15" s="56">
        <v>3</v>
      </c>
      <c r="L15" s="56">
        <v>4</v>
      </c>
      <c r="M15" s="120">
        <f t="shared" si="2"/>
        <v>3</v>
      </c>
      <c r="N15" s="120">
        <f t="shared" si="3"/>
        <v>4</v>
      </c>
    </row>
    <row r="16" spans="1:14" ht="16" thickBot="1">
      <c r="A16" s="15">
        <v>11</v>
      </c>
      <c r="B16" s="154" t="str">
        <f>'Список группы'!C14</f>
        <v>Меньшов Алексей</v>
      </c>
      <c r="C16" s="56">
        <v>5</v>
      </c>
      <c r="D16" s="56">
        <v>5</v>
      </c>
      <c r="E16" s="56">
        <v>5</v>
      </c>
      <c r="F16" s="56">
        <v>5</v>
      </c>
      <c r="G16" s="120">
        <f t="shared" si="0"/>
        <v>5</v>
      </c>
      <c r="H16" s="120">
        <f t="shared" si="1"/>
        <v>5</v>
      </c>
      <c r="I16" s="56">
        <v>5</v>
      </c>
      <c r="J16" s="56">
        <v>5</v>
      </c>
      <c r="K16" s="56">
        <v>5</v>
      </c>
      <c r="L16" s="56">
        <v>5</v>
      </c>
      <c r="M16" s="120">
        <f t="shared" si="2"/>
        <v>5</v>
      </c>
      <c r="N16" s="120">
        <f t="shared" si="3"/>
        <v>5</v>
      </c>
    </row>
    <row r="17" spans="1:14" ht="16" thickBot="1">
      <c r="A17" s="15">
        <v>12</v>
      </c>
      <c r="B17" s="154" t="str">
        <f>'Список группы'!C15</f>
        <v>Муравлев Даниил</v>
      </c>
      <c r="C17" s="56">
        <v>4</v>
      </c>
      <c r="D17" s="56">
        <v>2</v>
      </c>
      <c r="E17" s="56">
        <v>3</v>
      </c>
      <c r="F17" s="56">
        <v>2</v>
      </c>
      <c r="G17" s="120">
        <f t="shared" si="0"/>
        <v>3.5</v>
      </c>
      <c r="H17" s="120">
        <f t="shared" si="1"/>
        <v>2</v>
      </c>
      <c r="I17" s="56">
        <v>4</v>
      </c>
      <c r="J17" s="56">
        <v>3</v>
      </c>
      <c r="K17" s="56">
        <v>4</v>
      </c>
      <c r="L17" s="56">
        <v>3</v>
      </c>
      <c r="M17" s="120">
        <f t="shared" si="2"/>
        <v>4</v>
      </c>
      <c r="N17" s="120">
        <f t="shared" si="3"/>
        <v>3</v>
      </c>
    </row>
    <row r="18" spans="1:14" ht="16" thickBot="1">
      <c r="A18" s="15">
        <v>13</v>
      </c>
      <c r="B18" s="154" t="str">
        <f>'Список группы'!C16</f>
        <v xml:space="preserve">Панов Тимофей </v>
      </c>
      <c r="C18" s="56">
        <v>4</v>
      </c>
      <c r="D18" s="56">
        <v>5</v>
      </c>
      <c r="E18" s="56">
        <v>3</v>
      </c>
      <c r="F18" s="56">
        <v>4</v>
      </c>
      <c r="G18" s="120">
        <f t="shared" si="0"/>
        <v>3.5</v>
      </c>
      <c r="H18" s="120">
        <f t="shared" si="1"/>
        <v>4.5</v>
      </c>
      <c r="I18" s="56">
        <v>3</v>
      </c>
      <c r="J18" s="56">
        <v>4</v>
      </c>
      <c r="K18" s="56">
        <v>3</v>
      </c>
      <c r="L18" s="56">
        <v>4</v>
      </c>
      <c r="M18" s="120">
        <f t="shared" si="2"/>
        <v>3</v>
      </c>
      <c r="N18" s="120">
        <f t="shared" si="3"/>
        <v>4</v>
      </c>
    </row>
    <row r="19" spans="1:14" ht="16" thickBot="1">
      <c r="A19" s="15">
        <v>14</v>
      </c>
      <c r="B19" s="154" t="str">
        <f>'Список группы'!C17</f>
        <v xml:space="preserve">Саркисов Илья </v>
      </c>
      <c r="C19" s="56">
        <v>3</v>
      </c>
      <c r="D19" s="56">
        <v>4</v>
      </c>
      <c r="E19" s="56">
        <v>3</v>
      </c>
      <c r="F19" s="56">
        <v>4</v>
      </c>
      <c r="G19" s="120">
        <f t="shared" si="0"/>
        <v>3</v>
      </c>
      <c r="H19" s="120">
        <f t="shared" si="1"/>
        <v>4</v>
      </c>
      <c r="I19" s="56">
        <v>3</v>
      </c>
      <c r="J19" s="56">
        <v>4</v>
      </c>
      <c r="K19" s="56">
        <v>3</v>
      </c>
      <c r="L19" s="56">
        <v>4</v>
      </c>
      <c r="M19" s="120">
        <f t="shared" si="2"/>
        <v>3</v>
      </c>
      <c r="N19" s="120">
        <f t="shared" si="3"/>
        <v>4</v>
      </c>
    </row>
    <row r="20" spans="1:14" ht="16" thickBot="1">
      <c r="A20" s="15">
        <v>15</v>
      </c>
      <c r="B20" s="154" t="str">
        <f>'Список группы'!C18</f>
        <v xml:space="preserve">Свирская Анастасия </v>
      </c>
      <c r="C20" s="56">
        <v>5</v>
      </c>
      <c r="D20" s="56">
        <v>5</v>
      </c>
      <c r="E20" s="56">
        <v>5</v>
      </c>
      <c r="F20" s="56">
        <v>5</v>
      </c>
      <c r="G20" s="120">
        <f t="shared" si="0"/>
        <v>5</v>
      </c>
      <c r="H20" s="120">
        <f t="shared" si="1"/>
        <v>5</v>
      </c>
      <c r="I20" s="56">
        <v>5</v>
      </c>
      <c r="J20" s="56">
        <v>5</v>
      </c>
      <c r="K20" s="56">
        <v>5</v>
      </c>
      <c r="L20" s="56">
        <v>5</v>
      </c>
      <c r="M20" s="120">
        <f t="shared" si="2"/>
        <v>5</v>
      </c>
      <c r="N20" s="120">
        <f t="shared" si="3"/>
        <v>5</v>
      </c>
    </row>
    <row r="21" spans="1:14" ht="16" thickBot="1">
      <c r="A21" s="15">
        <v>16</v>
      </c>
      <c r="B21" s="154" t="str">
        <f>'Список группы'!C19</f>
        <v>Семенина Елизавета</v>
      </c>
      <c r="C21" s="56">
        <v>4</v>
      </c>
      <c r="D21" s="56">
        <v>2</v>
      </c>
      <c r="E21" s="56">
        <v>3</v>
      </c>
      <c r="F21" s="56">
        <v>2</v>
      </c>
      <c r="G21" s="120">
        <f t="shared" si="0"/>
        <v>3.5</v>
      </c>
      <c r="H21" s="120">
        <f t="shared" si="1"/>
        <v>2</v>
      </c>
      <c r="I21" s="56">
        <v>4</v>
      </c>
      <c r="J21" s="56">
        <v>3</v>
      </c>
      <c r="K21" s="56">
        <v>4</v>
      </c>
      <c r="L21" s="56">
        <v>3</v>
      </c>
      <c r="M21" s="120">
        <f t="shared" si="2"/>
        <v>4</v>
      </c>
      <c r="N21" s="120">
        <f t="shared" si="3"/>
        <v>3</v>
      </c>
    </row>
    <row r="22" spans="1:14" ht="16" thickBot="1">
      <c r="A22" s="15">
        <v>17</v>
      </c>
      <c r="B22" s="154" t="str">
        <f>'Список группы'!C20</f>
        <v>Сергеев Алексей</v>
      </c>
      <c r="C22" s="56">
        <v>4</v>
      </c>
      <c r="D22" s="56">
        <v>5</v>
      </c>
      <c r="E22" s="56">
        <v>3</v>
      </c>
      <c r="F22" s="56">
        <v>4</v>
      </c>
      <c r="G22" s="120">
        <f t="shared" si="0"/>
        <v>3.5</v>
      </c>
      <c r="H22" s="120">
        <f t="shared" si="1"/>
        <v>4.5</v>
      </c>
      <c r="I22" s="56">
        <v>3</v>
      </c>
      <c r="J22" s="56">
        <v>4</v>
      </c>
      <c r="K22" s="56">
        <v>3</v>
      </c>
      <c r="L22" s="56">
        <v>4</v>
      </c>
      <c r="M22" s="120">
        <f t="shared" si="2"/>
        <v>3</v>
      </c>
      <c r="N22" s="120">
        <f t="shared" si="3"/>
        <v>4</v>
      </c>
    </row>
    <row r="23" spans="1:14" ht="16" thickBot="1">
      <c r="A23" s="15">
        <v>18</v>
      </c>
      <c r="B23" s="154" t="str">
        <f>'Список группы'!C21</f>
        <v>Солопов Максим</v>
      </c>
      <c r="C23" s="56">
        <v>3</v>
      </c>
      <c r="D23" s="56">
        <v>4</v>
      </c>
      <c r="E23" s="56">
        <v>3</v>
      </c>
      <c r="F23" s="56">
        <v>4</v>
      </c>
      <c r="G23" s="120">
        <f t="shared" si="0"/>
        <v>3</v>
      </c>
      <c r="H23" s="120">
        <f t="shared" si="1"/>
        <v>4</v>
      </c>
      <c r="I23" s="56">
        <v>3</v>
      </c>
      <c r="J23" s="56">
        <v>4</v>
      </c>
      <c r="K23" s="56">
        <v>3</v>
      </c>
      <c r="L23" s="56">
        <v>4</v>
      </c>
      <c r="M23" s="120">
        <f t="shared" si="2"/>
        <v>3</v>
      </c>
      <c r="N23" s="120">
        <f t="shared" si="3"/>
        <v>4</v>
      </c>
    </row>
    <row r="24" spans="1:14" ht="16" thickBot="1">
      <c r="A24" s="15">
        <v>19</v>
      </c>
      <c r="B24" s="154" t="str">
        <f>'Список группы'!C22</f>
        <v xml:space="preserve">Стригунов Александр </v>
      </c>
      <c r="C24" s="56">
        <v>5</v>
      </c>
      <c r="D24" s="56">
        <v>5</v>
      </c>
      <c r="E24" s="56">
        <v>5</v>
      </c>
      <c r="F24" s="56">
        <v>5</v>
      </c>
      <c r="G24" s="120">
        <f t="shared" si="0"/>
        <v>5</v>
      </c>
      <c r="H24" s="120">
        <f t="shared" si="1"/>
        <v>5</v>
      </c>
      <c r="I24" s="56">
        <v>5</v>
      </c>
      <c r="J24" s="56">
        <v>5</v>
      </c>
      <c r="K24" s="56">
        <v>5</v>
      </c>
      <c r="L24" s="56">
        <v>5</v>
      </c>
      <c r="M24" s="120">
        <f t="shared" si="2"/>
        <v>5</v>
      </c>
      <c r="N24" s="120">
        <f t="shared" si="3"/>
        <v>5</v>
      </c>
    </row>
    <row r="25" spans="1:14" ht="16" thickBot="1">
      <c r="A25" s="15">
        <v>20</v>
      </c>
      <c r="B25" s="154" t="str">
        <f>'Список группы'!C23</f>
        <v>Тихонов Данил</v>
      </c>
      <c r="C25" s="56">
        <v>4</v>
      </c>
      <c r="D25" s="56">
        <v>2</v>
      </c>
      <c r="E25" s="56">
        <v>3</v>
      </c>
      <c r="F25" s="56">
        <v>2</v>
      </c>
      <c r="G25" s="120">
        <f t="shared" si="0"/>
        <v>3.5</v>
      </c>
      <c r="H25" s="120">
        <f t="shared" si="1"/>
        <v>2</v>
      </c>
      <c r="I25" s="56">
        <v>4</v>
      </c>
      <c r="J25" s="56">
        <v>3</v>
      </c>
      <c r="K25" s="56">
        <v>4</v>
      </c>
      <c r="L25" s="56">
        <v>3</v>
      </c>
      <c r="M25" s="120">
        <f t="shared" si="2"/>
        <v>4</v>
      </c>
      <c r="N25" s="120">
        <f t="shared" si="3"/>
        <v>3</v>
      </c>
    </row>
    <row r="26" spans="1:14" ht="16" thickBot="1">
      <c r="A26" s="15">
        <v>21</v>
      </c>
      <c r="B26" s="154" t="str">
        <f>'Список группы'!C24</f>
        <v>Федоров Данила</v>
      </c>
      <c r="C26" s="56">
        <v>4</v>
      </c>
      <c r="D26" s="56">
        <v>5</v>
      </c>
      <c r="E26" s="56">
        <v>3</v>
      </c>
      <c r="F26" s="56">
        <v>4</v>
      </c>
      <c r="G26" s="120">
        <f t="shared" si="0"/>
        <v>3.5</v>
      </c>
      <c r="H26" s="120">
        <f t="shared" si="1"/>
        <v>4.5</v>
      </c>
      <c r="I26" s="56">
        <v>3</v>
      </c>
      <c r="J26" s="56">
        <v>4</v>
      </c>
      <c r="K26" s="56">
        <v>3</v>
      </c>
      <c r="L26" s="56">
        <v>4</v>
      </c>
      <c r="M26" s="120">
        <f t="shared" si="2"/>
        <v>3</v>
      </c>
      <c r="N26" s="120">
        <f t="shared" si="3"/>
        <v>4</v>
      </c>
    </row>
    <row r="27" spans="1:14" ht="16" thickBot="1">
      <c r="A27" s="15">
        <v>22</v>
      </c>
      <c r="B27" s="154" t="str">
        <f>'Список группы'!C25</f>
        <v>Чалдина Дарья</v>
      </c>
      <c r="C27" s="56">
        <v>3</v>
      </c>
      <c r="D27" s="56">
        <v>4</v>
      </c>
      <c r="E27" s="56">
        <v>3</v>
      </c>
      <c r="F27" s="56">
        <v>4</v>
      </c>
      <c r="G27" s="120">
        <f t="shared" si="0"/>
        <v>3</v>
      </c>
      <c r="H27" s="120">
        <f t="shared" si="1"/>
        <v>4</v>
      </c>
      <c r="I27" s="56">
        <v>3</v>
      </c>
      <c r="J27" s="56">
        <v>4</v>
      </c>
      <c r="K27" s="56">
        <v>3</v>
      </c>
      <c r="L27" s="56">
        <v>4</v>
      </c>
      <c r="M27" s="120">
        <f t="shared" si="2"/>
        <v>3</v>
      </c>
      <c r="N27" s="120">
        <f t="shared" si="3"/>
        <v>4</v>
      </c>
    </row>
    <row r="28" spans="1:14" ht="16" thickBot="1">
      <c r="A28" s="15">
        <v>23</v>
      </c>
      <c r="B28" s="154" t="str">
        <f>'Список группы'!C26</f>
        <v xml:space="preserve">Черногоров Аркадий </v>
      </c>
      <c r="C28" s="56">
        <v>5</v>
      </c>
      <c r="D28" s="56">
        <v>5</v>
      </c>
      <c r="E28" s="56">
        <v>5</v>
      </c>
      <c r="F28" s="56">
        <v>5</v>
      </c>
      <c r="G28" s="120">
        <f t="shared" si="0"/>
        <v>5</v>
      </c>
      <c r="H28" s="120">
        <f t="shared" si="1"/>
        <v>5</v>
      </c>
      <c r="I28" s="56">
        <v>5</v>
      </c>
      <c r="J28" s="56">
        <v>5</v>
      </c>
      <c r="K28" s="56">
        <v>5</v>
      </c>
      <c r="L28" s="56">
        <v>5</v>
      </c>
      <c r="M28" s="120">
        <f t="shared" si="2"/>
        <v>5</v>
      </c>
      <c r="N28" s="120">
        <f t="shared" si="3"/>
        <v>5</v>
      </c>
    </row>
    <row r="29" spans="1:14" ht="16" thickBot="1">
      <c r="A29" s="15">
        <v>24</v>
      </c>
      <c r="B29" s="154" t="str">
        <f>'Список группы'!C27</f>
        <v xml:space="preserve">Шагабудинов Владислав </v>
      </c>
      <c r="C29" s="56">
        <v>4</v>
      </c>
      <c r="D29" s="56">
        <v>2</v>
      </c>
      <c r="E29" s="56">
        <v>3</v>
      </c>
      <c r="F29" s="56">
        <v>2</v>
      </c>
      <c r="G29" s="120">
        <f t="shared" si="0"/>
        <v>3.5</v>
      </c>
      <c r="H29" s="120">
        <f t="shared" si="1"/>
        <v>2</v>
      </c>
      <c r="I29" s="56">
        <v>4</v>
      </c>
      <c r="J29" s="56">
        <v>3</v>
      </c>
      <c r="K29" s="56">
        <v>4</v>
      </c>
      <c r="L29" s="56">
        <v>3</v>
      </c>
      <c r="M29" s="120">
        <f t="shared" si="2"/>
        <v>4</v>
      </c>
      <c r="N29" s="120">
        <f t="shared" si="3"/>
        <v>3</v>
      </c>
    </row>
    <row r="30" spans="1:14" s="48" customFormat="1" ht="16" thickBot="1">
      <c r="A30" s="13"/>
      <c r="B30" s="74" t="s">
        <v>16</v>
      </c>
      <c r="C30" s="114">
        <f>(C6+C7+C8+C9+C10+C11+C12+C13+C14+C15+C16+C17+C18+C19+C20+C21+C22+C23+C24+C25+C26+C27+C28+C29)/(COUNTA($B$6:$B$29)-COUNTIF($B$6:$B$29,"=0"))</f>
        <v>4</v>
      </c>
      <c r="D30" s="114">
        <f t="shared" ref="D30:F30" si="4">(D6+D7+D8+D9+D10+D11+D12+D13+D14+D15+D16+D17+D18+D19+D20+D21+D22+D23+D24+D25+D26+D27+D28+D29)/(COUNTA($B$6:$B$29)-COUNTIF($B$6:$B$29,"=0"))</f>
        <v>4</v>
      </c>
      <c r="E30" s="114">
        <f t="shared" si="4"/>
        <v>3.5</v>
      </c>
      <c r="F30" s="114">
        <f t="shared" si="4"/>
        <v>3.75</v>
      </c>
      <c r="G30" s="119">
        <f t="shared" si="0"/>
        <v>3.75</v>
      </c>
      <c r="H30" s="119">
        <f t="shared" si="1"/>
        <v>3.875</v>
      </c>
      <c r="I30" s="160">
        <f>(I6+I7+I8+I9+I10+I11+I12+I13+I14+I15+I16+I17+I18+I19+I20+I21+I22+I23+I24+I25+I26+I27+I28+I29)/(COUNTA($B$6:$B$29)-COUNTIF($B$6:$B$29,"=0"))</f>
        <v>3.75</v>
      </c>
      <c r="J30" s="160">
        <f t="shared" ref="J30:L30" si="5">(J6+J7+J8+J9+J10+J11+J12+J13+J14+J15+J16+J17+J18+J19+J20+J21+J22+J23+J24+J25+J26+J27+J28+J29)/(COUNTA($B$6:$B$29)-COUNTIF($B$6:$B$29,"=0"))</f>
        <v>4</v>
      </c>
      <c r="K30" s="160">
        <f>(K6+K7+K8+K9+K10+K11+K12+K13+K14+K15+K16+K17+K18+K19+K20+K21+K22+K23+K24+K25+K26+K27+K28+K29)/(COUNTA($B$6:$B$29)-COUNTIF($B$6:$B$29,"=0"))</f>
        <v>3.75</v>
      </c>
      <c r="L30" s="160">
        <f t="shared" si="5"/>
        <v>4</v>
      </c>
      <c r="M30" s="119">
        <f t="shared" si="2"/>
        <v>3.75</v>
      </c>
      <c r="N30" s="119">
        <f t="shared" si="3"/>
        <v>4</v>
      </c>
    </row>
    <row r="33" spans="1:15" ht="15">
      <c r="B33" s="17" t="s">
        <v>17</v>
      </c>
      <c r="C33" s="18"/>
      <c r="D33" s="18"/>
      <c r="E33" s="18"/>
      <c r="F33" s="18"/>
      <c r="I33" s="359" t="s">
        <v>17</v>
      </c>
      <c r="J33" s="359"/>
      <c r="K33" s="359"/>
    </row>
    <row r="34" spans="1:15" ht="30">
      <c r="A34" s="354" t="s">
        <v>72</v>
      </c>
      <c r="B34" s="19"/>
      <c r="C34" s="20" t="s">
        <v>18</v>
      </c>
      <c r="D34" s="20" t="s">
        <v>19</v>
      </c>
      <c r="E34" s="20" t="s">
        <v>20</v>
      </c>
      <c r="F34" s="20" t="s">
        <v>21</v>
      </c>
      <c r="H34" s="354" t="s">
        <v>73</v>
      </c>
      <c r="I34" s="355"/>
      <c r="J34" s="355"/>
      <c r="K34" s="356"/>
      <c r="L34" s="20" t="s">
        <v>18</v>
      </c>
      <c r="M34" s="20" t="s">
        <v>19</v>
      </c>
      <c r="N34" s="20" t="s">
        <v>20</v>
      </c>
      <c r="O34" s="20" t="s">
        <v>21</v>
      </c>
    </row>
    <row r="35" spans="1:15" ht="15.5">
      <c r="A35" s="354"/>
      <c r="B35" s="21" t="s">
        <v>22</v>
      </c>
      <c r="C35" s="156">
        <f>COUNTA($B$6:$B$29)-COUNTIF($B$6:$B$29,"=0")</f>
        <v>24</v>
      </c>
      <c r="D35" s="22">
        <f>COUNTIF($G$6:$G$29,"&gt;=3,8")</f>
        <v>6</v>
      </c>
      <c r="E35" s="22">
        <f>COUNTIFS($G$6:$G$29,"&lt;3,7",$G$6:$G$29,"&gt;=2,3")</f>
        <v>18</v>
      </c>
      <c r="F35" s="22">
        <f>COUNTIFS($G$6:$G$29,"&lt;2,2",$G$6:$G$29,"&gt;0")</f>
        <v>0</v>
      </c>
      <c r="H35" s="354"/>
      <c r="I35" s="357" t="s">
        <v>22</v>
      </c>
      <c r="J35" s="357"/>
      <c r="K35" s="358"/>
      <c r="L35" s="156">
        <f>COUNTA($B$6:$B$29)-COUNTIF($B$6:$B$29,"=0")</f>
        <v>24</v>
      </c>
      <c r="M35" s="22">
        <f>COUNTIF($M$6:$M$29,"&gt;=3,8")</f>
        <v>12</v>
      </c>
      <c r="N35" s="22">
        <f>COUNTIFS($M$6:$M$29,"&lt;3,7",$M$6:$M$29,"&gt;=2,3")</f>
        <v>12</v>
      </c>
      <c r="O35" s="22">
        <f>COUNTIFS($M$6:$M$29,"&lt;2,2",$M$6:$M$29,"&gt;0")</f>
        <v>0</v>
      </c>
    </row>
    <row r="36" spans="1:15" ht="15.5">
      <c r="A36" s="354"/>
      <c r="B36" s="21" t="s">
        <v>23</v>
      </c>
      <c r="C36" s="22">
        <v>100</v>
      </c>
      <c r="D36" s="23">
        <f>D35*C36/C35</f>
        <v>25</v>
      </c>
      <c r="E36" s="23">
        <f>E35*C36/C35</f>
        <v>75</v>
      </c>
      <c r="F36" s="23">
        <f>F35*C36/C35</f>
        <v>0</v>
      </c>
      <c r="H36" s="354"/>
      <c r="I36" s="357" t="s">
        <v>23</v>
      </c>
      <c r="J36" s="357"/>
      <c r="K36" s="358"/>
      <c r="L36" s="22">
        <v>100</v>
      </c>
      <c r="M36" s="23">
        <f>M35*L36/L35</f>
        <v>50</v>
      </c>
      <c r="N36" s="23">
        <f>N35*L36/L35</f>
        <v>50</v>
      </c>
      <c r="O36" s="23">
        <f>O35*L36/L35</f>
        <v>0</v>
      </c>
    </row>
    <row r="37" spans="1:15" ht="15.5">
      <c r="A37" s="354"/>
      <c r="B37" s="24"/>
      <c r="C37" s="18"/>
      <c r="D37" s="18"/>
      <c r="E37" s="18"/>
      <c r="F37" s="18"/>
      <c r="H37" s="354"/>
      <c r="I37" s="24"/>
      <c r="L37" s="18"/>
      <c r="M37" s="18"/>
      <c r="N37" s="18"/>
      <c r="O37" s="18"/>
    </row>
    <row r="38" spans="1:15" ht="15.5">
      <c r="A38" s="354"/>
      <c r="B38" s="24"/>
      <c r="C38" s="18"/>
      <c r="D38" s="18"/>
      <c r="E38" s="18"/>
      <c r="F38" s="18"/>
      <c r="H38" s="354"/>
      <c r="I38" s="24"/>
      <c r="L38" s="18"/>
      <c r="M38" s="18"/>
      <c r="N38" s="18"/>
      <c r="O38" s="18"/>
    </row>
    <row r="39" spans="1:15" ht="15">
      <c r="A39" s="354"/>
      <c r="B39" s="17" t="s">
        <v>24</v>
      </c>
      <c r="C39" s="18"/>
      <c r="D39" s="18"/>
      <c r="E39" s="18"/>
      <c r="F39" s="18"/>
      <c r="H39" s="354"/>
      <c r="I39" s="359" t="s">
        <v>24</v>
      </c>
      <c r="J39" s="359"/>
      <c r="K39" s="359"/>
      <c r="L39" s="18"/>
      <c r="M39" s="18"/>
      <c r="N39" s="18"/>
      <c r="O39" s="18"/>
    </row>
    <row r="40" spans="1:15" ht="30">
      <c r="A40" s="354"/>
      <c r="B40" s="19"/>
      <c r="C40" s="25" t="s">
        <v>18</v>
      </c>
      <c r="D40" s="20" t="s">
        <v>19</v>
      </c>
      <c r="E40" s="20" t="s">
        <v>20</v>
      </c>
      <c r="F40" s="20" t="s">
        <v>21</v>
      </c>
      <c r="H40" s="354"/>
      <c r="I40" s="355"/>
      <c r="J40" s="355"/>
      <c r="K40" s="356"/>
      <c r="L40" s="25" t="s">
        <v>18</v>
      </c>
      <c r="M40" s="20" t="s">
        <v>19</v>
      </c>
      <c r="N40" s="20" t="s">
        <v>20</v>
      </c>
      <c r="O40" s="20" t="s">
        <v>21</v>
      </c>
    </row>
    <row r="41" spans="1:15" ht="15.5">
      <c r="A41" s="354"/>
      <c r="B41" s="21" t="s">
        <v>22</v>
      </c>
      <c r="C41" s="156">
        <f>COUNTA($B$6:$B$29)-COUNTIF($B$6:$B$29,"=0")</f>
        <v>24</v>
      </c>
      <c r="D41" s="22">
        <f>COUNTIF($H$6:$H$29,"&gt;=3,8")</f>
        <v>18</v>
      </c>
      <c r="E41" s="22">
        <f>COUNTIFS($H$6:$H$29,"&lt;3,7",$H$6:$H$29,"&gt;=2,3")</f>
        <v>0</v>
      </c>
      <c r="F41" s="22">
        <f>COUNTIFS($H$6:$H$29,"&lt;2,2",$H$6:$H$29,"&gt;0")</f>
        <v>6</v>
      </c>
      <c r="H41" s="354"/>
      <c r="I41" s="357" t="s">
        <v>22</v>
      </c>
      <c r="J41" s="357"/>
      <c r="K41" s="358"/>
      <c r="L41" s="156">
        <f>COUNTA($B$6:$B$29)-COUNTIF($B$6:$B$29,"=0")</f>
        <v>24</v>
      </c>
      <c r="M41" s="22">
        <f>COUNTIF($N$6:$N$29,"&gt;=3,8")</f>
        <v>18</v>
      </c>
      <c r="N41" s="22">
        <f>COUNTIFS($N$6:$N$29,"&lt;3,7",$N$6:$N$29,"&gt;=2,3")</f>
        <v>6</v>
      </c>
      <c r="O41" s="22">
        <f>COUNTIFS($N$6:$N$29,"&lt;2,2",$N$6:$N$29,"&gt;0")</f>
        <v>0</v>
      </c>
    </row>
    <row r="42" spans="1:15" ht="15.5">
      <c r="A42" s="354"/>
      <c r="B42" s="21" t="s">
        <v>23</v>
      </c>
      <c r="C42" s="22">
        <v>100</v>
      </c>
      <c r="D42" s="23">
        <f>D41*C42/C41</f>
        <v>75</v>
      </c>
      <c r="E42" s="23">
        <f>E41*C42/C41</f>
        <v>0</v>
      </c>
      <c r="F42" s="23">
        <f>F41*C42/C41</f>
        <v>25</v>
      </c>
      <c r="H42" s="354"/>
      <c r="I42" s="357" t="s">
        <v>23</v>
      </c>
      <c r="J42" s="357"/>
      <c r="K42" s="358"/>
      <c r="L42" s="22">
        <v>100</v>
      </c>
      <c r="M42" s="23">
        <f>M41*L42/L41</f>
        <v>75</v>
      </c>
      <c r="N42" s="23">
        <f>N41*L42/L41</f>
        <v>25</v>
      </c>
      <c r="O42" s="23">
        <f>O41*L42/L41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21">
    <mergeCell ref="M1:N1"/>
    <mergeCell ref="I33:K33"/>
    <mergeCell ref="M3:N4"/>
    <mergeCell ref="K4:L4"/>
    <mergeCell ref="C3:F3"/>
    <mergeCell ref="I3:L3"/>
    <mergeCell ref="I4:J4"/>
    <mergeCell ref="A34:A42"/>
    <mergeCell ref="H34:H42"/>
    <mergeCell ref="I34:K34"/>
    <mergeCell ref="I35:K35"/>
    <mergeCell ref="I36:K36"/>
    <mergeCell ref="I39:K39"/>
    <mergeCell ref="I40:K40"/>
    <mergeCell ref="I41:K41"/>
    <mergeCell ref="I42:K42"/>
    <mergeCell ref="A3:A5"/>
    <mergeCell ref="B3:B5"/>
    <mergeCell ref="G3:H4"/>
    <mergeCell ref="C4:D4"/>
    <mergeCell ref="E4:F4"/>
  </mergeCells>
  <hyperlinks>
    <hyperlink ref="M1" location="ОГЛАВЛЕНИЕ!A1" display="ОГЛАВЛЕНИЕ" xr:uid="{00000000-0004-0000-1300-000000000000}"/>
  </hyperlinks>
  <pageMargins left="0.52242647058823533" right="0.34828431372549018" top="0.56446078431372548" bottom="0.56151960784313726" header="0.3" footer="0.3"/>
  <pageSetup paperSize="9" scale="59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0">
    <tabColor rgb="FFFFFF00"/>
    <pageSetUpPr fitToPage="1"/>
  </sheetPr>
  <dimension ref="A1:H43"/>
  <sheetViews>
    <sheetView view="pageLayout" zoomScaleNormal="100" workbookViewId="0">
      <selection activeCell="F6" sqref="F6"/>
    </sheetView>
  </sheetViews>
  <sheetFormatPr defaultColWidth="9.1796875" defaultRowHeight="14.5"/>
  <cols>
    <col min="1" max="1" width="9.1796875" style="1"/>
    <col min="2" max="2" width="14.81640625" style="1" customWidth="1"/>
    <col min="3" max="3" width="17.26953125" style="1" customWidth="1"/>
    <col min="4" max="4" width="17.54296875" style="1" customWidth="1"/>
    <col min="5" max="5" width="15.54296875" style="1" customWidth="1"/>
    <col min="6" max="6" width="17.1796875" style="1" customWidth="1"/>
    <col min="7" max="7" width="14.453125" style="1" customWidth="1"/>
    <col min="8" max="8" width="16.7265625" style="1" customWidth="1"/>
    <col min="9" max="16384" width="9.1796875" style="1"/>
  </cols>
  <sheetData>
    <row r="1" spans="1:8" ht="17.5">
      <c r="A1" s="293" t="s">
        <v>39</v>
      </c>
      <c r="B1" s="293"/>
      <c r="C1" s="293"/>
      <c r="D1" s="293"/>
      <c r="E1" s="293"/>
      <c r="F1" s="293"/>
      <c r="G1" s="293"/>
      <c r="H1" s="293"/>
    </row>
    <row r="2" spans="1:8" ht="17.5">
      <c r="A2" s="293" t="s">
        <v>74</v>
      </c>
      <c r="B2" s="293"/>
      <c r="C2" s="293"/>
      <c r="D2" s="293"/>
      <c r="E2" s="293"/>
      <c r="F2" s="293"/>
      <c r="G2" s="293"/>
      <c r="H2" s="293"/>
    </row>
    <row r="3" spans="1:8" ht="17.5">
      <c r="A3" s="2"/>
      <c r="B3" s="2"/>
      <c r="C3" s="2"/>
      <c r="D3" s="2"/>
      <c r="E3" s="2"/>
      <c r="F3" s="2"/>
      <c r="G3" s="2"/>
      <c r="H3" s="97" t="s">
        <v>154</v>
      </c>
    </row>
    <row r="4" spans="1:8" ht="45">
      <c r="A4" s="3"/>
      <c r="B4" s="4" t="s">
        <v>75</v>
      </c>
      <c r="C4" s="4" t="s">
        <v>76</v>
      </c>
      <c r="D4" s="4" t="s">
        <v>77</v>
      </c>
      <c r="E4" s="4" t="s">
        <v>78</v>
      </c>
      <c r="F4" s="85" t="s">
        <v>79</v>
      </c>
      <c r="G4" s="85" t="s">
        <v>80</v>
      </c>
      <c r="H4" s="5" t="s">
        <v>81</v>
      </c>
    </row>
    <row r="5" spans="1:8" ht="15">
      <c r="A5" s="6"/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59" t="s">
        <v>98</v>
      </c>
    </row>
    <row r="6" spans="1:8" ht="18">
      <c r="A6" s="8" t="s">
        <v>31</v>
      </c>
      <c r="B6" s="63">
        <f>'ХЭ-1'!K32</f>
        <v>3.625</v>
      </c>
      <c r="C6" s="63">
        <f>'ХЭ-2'!M29</f>
        <v>3.7</v>
      </c>
      <c r="D6" s="63">
        <f>'ХЭ-3'!S30</f>
        <v>3.6875</v>
      </c>
      <c r="E6" s="63">
        <f>'ХЭ-4'!X30</f>
        <v>3.7</v>
      </c>
      <c r="F6" s="63">
        <f>'ХЭ-5'!G30</f>
        <v>3.75</v>
      </c>
      <c r="G6" s="63">
        <f>'ХЭ-5'!M30</f>
        <v>3.75</v>
      </c>
      <c r="H6" s="121">
        <f>(B6+C6+D6+E6+F6+G6)/6</f>
        <v>3.7020833333333329</v>
      </c>
    </row>
    <row r="7" spans="1:8" ht="18">
      <c r="A7" s="8" t="s">
        <v>32</v>
      </c>
      <c r="B7" s="63">
        <f>'ХЭ-1'!L32</f>
        <v>3.8125</v>
      </c>
      <c r="C7" s="63">
        <f>'ХЭ-2'!N29</f>
        <v>3.85</v>
      </c>
      <c r="D7" s="63">
        <f>'ХЭ-3'!T30</f>
        <v>3.90625</v>
      </c>
      <c r="E7" s="63">
        <f>'ХЭ-4'!Y30</f>
        <v>3.9249999999999998</v>
      </c>
      <c r="F7" s="63">
        <f>'ХЭ-5'!H30</f>
        <v>3.875</v>
      </c>
      <c r="G7" s="63">
        <f>'ХЭ-5'!N30</f>
        <v>4</v>
      </c>
      <c r="H7" s="121">
        <f>(B7+C7+D7+E7+F7+G7)/6</f>
        <v>3.8947916666666664</v>
      </c>
    </row>
    <row r="28" spans="1:8" ht="15.5">
      <c r="A28" s="9" t="s">
        <v>33</v>
      </c>
    </row>
    <row r="29" spans="1:8" ht="15.5">
      <c r="A29" s="294" t="s">
        <v>34</v>
      </c>
      <c r="B29" s="294"/>
      <c r="C29" s="295"/>
      <c r="D29" s="295"/>
      <c r="E29" s="295"/>
      <c r="F29" s="295"/>
      <c r="G29" s="295"/>
      <c r="H29" s="295"/>
    </row>
    <row r="30" spans="1:8">
      <c r="A30" s="65"/>
      <c r="B30" s="65"/>
      <c r="C30" s="296"/>
      <c r="D30" s="296"/>
      <c r="E30" s="296"/>
      <c r="F30" s="296"/>
      <c r="G30" s="296"/>
      <c r="H30" s="296"/>
    </row>
    <row r="31" spans="1:8">
      <c r="A31" s="67"/>
      <c r="B31" s="67"/>
      <c r="C31" s="296"/>
      <c r="D31" s="296"/>
      <c r="E31" s="296"/>
      <c r="F31" s="296"/>
      <c r="G31" s="296"/>
      <c r="H31" s="296"/>
    </row>
    <row r="32" spans="1:8">
      <c r="A32" s="67"/>
      <c r="B32" s="67"/>
      <c r="C32" s="296"/>
      <c r="D32" s="296"/>
      <c r="E32" s="296"/>
      <c r="F32" s="296"/>
      <c r="G32" s="296"/>
      <c r="H32" s="296"/>
    </row>
    <row r="33" spans="1:8">
      <c r="A33" s="67"/>
      <c r="B33" s="67"/>
      <c r="C33" s="296"/>
      <c r="D33" s="296"/>
      <c r="E33" s="296"/>
      <c r="F33" s="296"/>
      <c r="G33" s="296"/>
      <c r="H33" s="296"/>
    </row>
    <row r="34" spans="1:8">
      <c r="A34" s="67"/>
      <c r="B34" s="67"/>
      <c r="C34" s="296"/>
      <c r="D34" s="296"/>
      <c r="E34" s="296"/>
      <c r="F34" s="296"/>
      <c r="G34" s="296"/>
      <c r="H34" s="296"/>
    </row>
    <row r="35" spans="1:8">
      <c r="A35" s="67"/>
      <c r="B35" s="67"/>
      <c r="C35" s="296"/>
      <c r="D35" s="296"/>
      <c r="E35" s="296"/>
      <c r="F35" s="296"/>
      <c r="G35" s="296"/>
      <c r="H35" s="296"/>
    </row>
    <row r="37" spans="1:8" ht="15.5">
      <c r="A37" s="294" t="s">
        <v>35</v>
      </c>
      <c r="B37" s="294"/>
      <c r="C37" s="295"/>
      <c r="D37" s="295"/>
      <c r="E37" s="295"/>
      <c r="F37" s="295"/>
      <c r="G37" s="295"/>
      <c r="H37" s="295"/>
    </row>
    <row r="38" spans="1:8">
      <c r="A38" s="65"/>
      <c r="B38" s="65"/>
      <c r="C38" s="296"/>
      <c r="D38" s="296"/>
      <c r="E38" s="296"/>
      <c r="F38" s="296"/>
      <c r="G38" s="296"/>
      <c r="H38" s="296"/>
    </row>
    <row r="39" spans="1:8">
      <c r="A39" s="67"/>
      <c r="B39" s="67"/>
      <c r="C39" s="296"/>
      <c r="D39" s="296"/>
      <c r="E39" s="296"/>
      <c r="F39" s="296"/>
      <c r="G39" s="296"/>
      <c r="H39" s="296"/>
    </row>
    <row r="40" spans="1:8">
      <c r="A40" s="67"/>
      <c r="B40" s="67"/>
      <c r="C40" s="296"/>
      <c r="D40" s="296"/>
      <c r="E40" s="296"/>
      <c r="F40" s="296"/>
      <c r="G40" s="296"/>
      <c r="H40" s="296"/>
    </row>
    <row r="41" spans="1:8">
      <c r="A41" s="67"/>
      <c r="B41" s="67"/>
      <c r="C41" s="296"/>
      <c r="D41" s="296"/>
      <c r="E41" s="296"/>
      <c r="F41" s="296"/>
      <c r="G41" s="296"/>
      <c r="H41" s="296"/>
    </row>
    <row r="42" spans="1:8">
      <c r="A42" s="67"/>
      <c r="B42" s="67"/>
      <c r="C42" s="296"/>
      <c r="D42" s="296"/>
      <c r="E42" s="296"/>
      <c r="F42" s="296"/>
      <c r="G42" s="296"/>
      <c r="H42" s="296"/>
    </row>
    <row r="43" spans="1:8">
      <c r="A43" s="67"/>
      <c r="B43" s="67"/>
      <c r="C43" s="296"/>
      <c r="D43" s="296"/>
      <c r="E43" s="296"/>
      <c r="F43" s="296"/>
      <c r="G43" s="296"/>
      <c r="H43" s="296"/>
    </row>
  </sheetData>
  <sheetProtection algorithmName="SHA-512" hashValue="OtpK5MGKcdl0TeUyiChxDxm/molxeT7QHlyZyWFNXpdrNEGnt49uWNQ7Bif/ooJGsTgcjbhEOmLMGmmyDIzSBw==" saltValue="AIWFey3WfNehDoJpuMQYOA==" spinCount="100000" sheet="1" formatCells="0" formatColumns="0" formatRows="0" insertColumns="0" insertRows="0" insertHyperlinks="0" deleteColumns="0" deleteRows="0" sort="0" autoFilter="0" pivotTables="0"/>
  <mergeCells count="18">
    <mergeCell ref="C43:H43"/>
    <mergeCell ref="C32:H32"/>
    <mergeCell ref="C33:H33"/>
    <mergeCell ref="C34:H34"/>
    <mergeCell ref="C35:H35"/>
    <mergeCell ref="C38:H38"/>
    <mergeCell ref="C39:H39"/>
    <mergeCell ref="C40:H40"/>
    <mergeCell ref="C41:H41"/>
    <mergeCell ref="C42:H42"/>
    <mergeCell ref="A37:B37"/>
    <mergeCell ref="C37:H37"/>
    <mergeCell ref="A1:H1"/>
    <mergeCell ref="A2:H2"/>
    <mergeCell ref="A29:B29"/>
    <mergeCell ref="C29:H29"/>
    <mergeCell ref="C30:H30"/>
    <mergeCell ref="C31:H31"/>
  </mergeCells>
  <hyperlinks>
    <hyperlink ref="H3" location="ОГЛАВЛЕНИЕ!A1" display="ОГЛАВЛЕНИЕ" xr:uid="{00000000-0004-0000-1400-000000000000}"/>
  </hyperlinks>
  <pageMargins left="0.7" right="0.7" top="0.75" bottom="0.75" header="0.3" footer="0.3"/>
  <pageSetup paperSize="9" scale="71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1">
    <tabColor rgb="FF00B0F0"/>
    <pageSetUpPr fitToPage="1"/>
  </sheetPr>
  <dimension ref="A1:T45"/>
  <sheetViews>
    <sheetView view="pageLayout" topLeftCell="A4" zoomScale="55" zoomScaleNormal="100" zoomScalePageLayoutView="55" workbookViewId="0">
      <selection activeCell="H38" sqref="H38"/>
    </sheetView>
  </sheetViews>
  <sheetFormatPr defaultColWidth="9.1796875" defaultRowHeight="14.5"/>
  <cols>
    <col min="1" max="1" width="9.1796875" style="1"/>
    <col min="2" max="2" width="27.453125" style="1" customWidth="1"/>
    <col min="3" max="3" width="10.1796875" style="1" customWidth="1"/>
    <col min="4" max="4" width="9.1796875" style="1"/>
    <col min="5" max="5" width="9.7265625" style="1" customWidth="1"/>
    <col min="6" max="6" width="10" style="1" customWidth="1"/>
    <col min="7" max="14" width="9.1796875" style="1"/>
    <col min="15" max="15" width="12.26953125" style="1" customWidth="1"/>
    <col min="16" max="16" width="12.7265625" style="1" customWidth="1"/>
    <col min="17" max="16384" width="9.1796875" style="1"/>
  </cols>
  <sheetData>
    <row r="1" spans="1:20" ht="17.5">
      <c r="A1" s="240" t="s">
        <v>82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</row>
    <row r="2" spans="1:20" ht="17.5">
      <c r="A2" s="33"/>
    </row>
    <row r="3" spans="1:20" ht="17.5">
      <c r="A3" s="33" t="s">
        <v>146</v>
      </c>
    </row>
    <row r="4" spans="1:20" ht="18.5" thickBot="1">
      <c r="A4" s="34"/>
    </row>
    <row r="5" spans="1:20" ht="43.5" customHeight="1">
      <c r="A5" s="243" t="s">
        <v>8</v>
      </c>
      <c r="B5" s="243" t="s">
        <v>9</v>
      </c>
      <c r="C5" s="254" t="s">
        <v>309</v>
      </c>
      <c r="D5" s="255"/>
      <c r="E5" s="254" t="s">
        <v>310</v>
      </c>
      <c r="F5" s="255"/>
      <c r="G5" s="254" t="s">
        <v>311</v>
      </c>
      <c r="H5" s="255"/>
      <c r="I5" s="291" t="s">
        <v>312</v>
      </c>
      <c r="J5" s="255"/>
      <c r="K5" s="254" t="s">
        <v>313</v>
      </c>
      <c r="L5" s="255"/>
      <c r="M5" s="254" t="s">
        <v>314</v>
      </c>
      <c r="N5" s="255"/>
      <c r="O5" s="254" t="s">
        <v>315</v>
      </c>
      <c r="P5" s="255"/>
      <c r="Q5" s="254" t="s">
        <v>316</v>
      </c>
      <c r="R5" s="255"/>
      <c r="S5" s="323" t="s">
        <v>12</v>
      </c>
      <c r="T5" s="324"/>
    </row>
    <row r="6" spans="1:20" ht="109.5" customHeight="1" thickBot="1">
      <c r="A6" s="244"/>
      <c r="B6" s="244"/>
      <c r="C6" s="289"/>
      <c r="D6" s="290"/>
      <c r="E6" s="289"/>
      <c r="F6" s="290"/>
      <c r="G6" s="289"/>
      <c r="H6" s="290"/>
      <c r="I6" s="292"/>
      <c r="J6" s="290"/>
      <c r="K6" s="289"/>
      <c r="L6" s="290"/>
      <c r="M6" s="289"/>
      <c r="N6" s="290"/>
      <c r="O6" s="289"/>
      <c r="P6" s="290"/>
      <c r="Q6" s="289"/>
      <c r="R6" s="290"/>
      <c r="S6" s="325"/>
      <c r="T6" s="326"/>
    </row>
    <row r="7" spans="1:20" ht="16" thickBot="1">
      <c r="A7" s="245"/>
      <c r="B7" s="245"/>
      <c r="C7" s="193" t="s">
        <v>14</v>
      </c>
      <c r="D7" s="193" t="s">
        <v>15</v>
      </c>
      <c r="E7" s="193" t="s">
        <v>14</v>
      </c>
      <c r="F7" s="193" t="s">
        <v>15</v>
      </c>
      <c r="G7" s="193" t="s">
        <v>14</v>
      </c>
      <c r="H7" s="193" t="s">
        <v>15</v>
      </c>
      <c r="I7" s="193" t="s">
        <v>14</v>
      </c>
      <c r="J7" s="193" t="s">
        <v>15</v>
      </c>
      <c r="K7" s="193" t="s">
        <v>14</v>
      </c>
      <c r="L7" s="193" t="s">
        <v>15</v>
      </c>
      <c r="M7" s="193" t="s">
        <v>14</v>
      </c>
      <c r="N7" s="193" t="s">
        <v>15</v>
      </c>
      <c r="O7" s="193" t="s">
        <v>14</v>
      </c>
      <c r="P7" s="193" t="s">
        <v>15</v>
      </c>
      <c r="Q7" s="193" t="s">
        <v>14</v>
      </c>
      <c r="R7" s="193" t="s">
        <v>15</v>
      </c>
      <c r="S7" s="42" t="s">
        <v>14</v>
      </c>
      <c r="T7" s="42" t="s">
        <v>15</v>
      </c>
    </row>
    <row r="8" spans="1:20" ht="16" thickBot="1">
      <c r="A8" s="15">
        <v>1</v>
      </c>
      <c r="B8" s="154" t="str">
        <f>'Список группы'!C4</f>
        <v>Бахтин Антон</v>
      </c>
      <c r="C8" s="56">
        <v>3</v>
      </c>
      <c r="D8" s="56">
        <v>4</v>
      </c>
      <c r="E8" s="56">
        <v>3</v>
      </c>
      <c r="F8" s="56">
        <v>4</v>
      </c>
      <c r="G8" s="56">
        <v>3</v>
      </c>
      <c r="H8" s="56">
        <v>4</v>
      </c>
      <c r="I8" s="56">
        <v>4</v>
      </c>
      <c r="J8" s="56">
        <v>5</v>
      </c>
      <c r="K8" s="56">
        <v>4</v>
      </c>
      <c r="L8" s="56">
        <v>5</v>
      </c>
      <c r="M8" s="56">
        <v>3</v>
      </c>
      <c r="N8" s="56">
        <v>4</v>
      </c>
      <c r="O8" s="56">
        <v>3</v>
      </c>
      <c r="P8" s="56">
        <v>4</v>
      </c>
      <c r="Q8" s="56">
        <v>3</v>
      </c>
      <c r="R8" s="56">
        <v>4</v>
      </c>
      <c r="S8" s="162">
        <f>(C8+E8+G8+I8+K8+M8+O8+Q8)/8</f>
        <v>3.25</v>
      </c>
      <c r="T8" s="162">
        <f>(D8+F8+H8+J8+L8+N8+P8+R8)/8</f>
        <v>4.25</v>
      </c>
    </row>
    <row r="9" spans="1:20" ht="16" thickBot="1">
      <c r="A9" s="15">
        <v>2</v>
      </c>
      <c r="B9" s="154" t="str">
        <f>'Список группы'!C5</f>
        <v>Башилова Наталья</v>
      </c>
      <c r="C9" s="56">
        <v>2</v>
      </c>
      <c r="D9" s="56">
        <v>3</v>
      </c>
      <c r="E9" s="56">
        <v>2</v>
      </c>
      <c r="F9" s="56">
        <v>3</v>
      </c>
      <c r="G9" s="56">
        <v>2</v>
      </c>
      <c r="H9" s="56">
        <v>3</v>
      </c>
      <c r="I9" s="56">
        <v>3</v>
      </c>
      <c r="J9" s="56">
        <v>4</v>
      </c>
      <c r="K9" s="56">
        <v>3</v>
      </c>
      <c r="L9" s="56">
        <v>4</v>
      </c>
      <c r="M9" s="56">
        <v>3</v>
      </c>
      <c r="N9" s="56">
        <v>4</v>
      </c>
      <c r="O9" s="56">
        <v>4</v>
      </c>
      <c r="P9" s="56">
        <v>5</v>
      </c>
      <c r="Q9" s="56">
        <v>4</v>
      </c>
      <c r="R9" s="56">
        <v>5</v>
      </c>
      <c r="S9" s="162">
        <f t="shared" ref="S9:S32" si="0">(C9+E9+G9+I9+K9+M9+O9+Q9)/8</f>
        <v>2.875</v>
      </c>
      <c r="T9" s="162">
        <f t="shared" ref="T9:T32" si="1">(D9+F9+H9+J9+L9+N9+P9+R9)/8</f>
        <v>3.875</v>
      </c>
    </row>
    <row r="10" spans="1:20" ht="16.5" customHeight="1" thickBot="1">
      <c r="A10" s="15">
        <v>3</v>
      </c>
      <c r="B10" s="154" t="str">
        <f>'Список группы'!C6</f>
        <v>Бирюкова Екатерина</v>
      </c>
      <c r="C10" s="56">
        <v>5</v>
      </c>
      <c r="D10" s="56">
        <v>5</v>
      </c>
      <c r="E10" s="56">
        <v>5</v>
      </c>
      <c r="F10" s="56">
        <v>5</v>
      </c>
      <c r="G10" s="56">
        <v>5</v>
      </c>
      <c r="H10" s="56">
        <v>5</v>
      </c>
      <c r="I10" s="56">
        <v>5</v>
      </c>
      <c r="J10" s="56">
        <v>5</v>
      </c>
      <c r="K10" s="56">
        <v>5</v>
      </c>
      <c r="L10" s="56">
        <v>5</v>
      </c>
      <c r="M10" s="56">
        <v>5</v>
      </c>
      <c r="N10" s="56">
        <v>5</v>
      </c>
      <c r="O10" s="56">
        <v>5</v>
      </c>
      <c r="P10" s="56">
        <v>5</v>
      </c>
      <c r="Q10" s="56">
        <v>5</v>
      </c>
      <c r="R10" s="56">
        <v>5</v>
      </c>
      <c r="S10" s="162">
        <f t="shared" si="0"/>
        <v>5</v>
      </c>
      <c r="T10" s="162">
        <f t="shared" si="1"/>
        <v>5</v>
      </c>
    </row>
    <row r="11" spans="1:20" ht="16" thickBot="1">
      <c r="A11" s="15">
        <v>4</v>
      </c>
      <c r="B11" s="154" t="str">
        <f>'Список группы'!C7</f>
        <v>Власов Дмитрий</v>
      </c>
      <c r="C11" s="56">
        <v>3</v>
      </c>
      <c r="D11" s="56">
        <v>2</v>
      </c>
      <c r="E11" s="56">
        <v>4</v>
      </c>
      <c r="F11" s="56">
        <v>3</v>
      </c>
      <c r="G11" s="56">
        <v>5</v>
      </c>
      <c r="H11" s="56">
        <v>3</v>
      </c>
      <c r="I11" s="56">
        <v>4</v>
      </c>
      <c r="J11" s="56">
        <v>3</v>
      </c>
      <c r="K11" s="56">
        <v>4</v>
      </c>
      <c r="L11" s="56">
        <v>2</v>
      </c>
      <c r="M11" s="56">
        <v>3</v>
      </c>
      <c r="N11" s="56">
        <v>2</v>
      </c>
      <c r="O11" s="56">
        <v>3</v>
      </c>
      <c r="P11" s="56">
        <v>2</v>
      </c>
      <c r="Q11" s="56">
        <v>3</v>
      </c>
      <c r="R11" s="56">
        <v>3</v>
      </c>
      <c r="S11" s="162">
        <f t="shared" si="0"/>
        <v>3.625</v>
      </c>
      <c r="T11" s="162">
        <f t="shared" si="1"/>
        <v>2.5</v>
      </c>
    </row>
    <row r="12" spans="1:20" ht="16" thickBot="1">
      <c r="A12" s="15">
        <v>5</v>
      </c>
      <c r="B12" s="154" t="str">
        <f>'Список группы'!C8</f>
        <v>Гущина Софья</v>
      </c>
      <c r="C12" s="56">
        <v>3</v>
      </c>
      <c r="D12" s="56">
        <v>4</v>
      </c>
      <c r="E12" s="56">
        <v>3</v>
      </c>
      <c r="F12" s="56">
        <v>4</v>
      </c>
      <c r="G12" s="56">
        <v>3</v>
      </c>
      <c r="H12" s="56">
        <v>4</v>
      </c>
      <c r="I12" s="56">
        <v>4</v>
      </c>
      <c r="J12" s="56">
        <v>5</v>
      </c>
      <c r="K12" s="56">
        <v>4</v>
      </c>
      <c r="L12" s="56">
        <v>5</v>
      </c>
      <c r="M12" s="56">
        <v>3</v>
      </c>
      <c r="N12" s="56">
        <v>4</v>
      </c>
      <c r="O12" s="56">
        <v>3</v>
      </c>
      <c r="P12" s="56">
        <v>4</v>
      </c>
      <c r="Q12" s="56">
        <v>3</v>
      </c>
      <c r="R12" s="56">
        <v>4</v>
      </c>
      <c r="S12" s="162">
        <f t="shared" si="0"/>
        <v>3.25</v>
      </c>
      <c r="T12" s="162">
        <f t="shared" si="1"/>
        <v>4.25</v>
      </c>
    </row>
    <row r="13" spans="1:20" ht="16" thickBot="1">
      <c r="A13" s="15">
        <v>6</v>
      </c>
      <c r="B13" s="154" t="str">
        <f>'Список группы'!C9</f>
        <v>Десятниченко Кирилл</v>
      </c>
      <c r="C13" s="56">
        <v>2</v>
      </c>
      <c r="D13" s="56">
        <v>3</v>
      </c>
      <c r="E13" s="56">
        <v>2</v>
      </c>
      <c r="F13" s="56">
        <v>3</v>
      </c>
      <c r="G13" s="56">
        <v>2</v>
      </c>
      <c r="H13" s="56">
        <v>3</v>
      </c>
      <c r="I13" s="56">
        <v>3</v>
      </c>
      <c r="J13" s="56">
        <v>4</v>
      </c>
      <c r="K13" s="56">
        <v>3</v>
      </c>
      <c r="L13" s="56">
        <v>4</v>
      </c>
      <c r="M13" s="56">
        <v>3</v>
      </c>
      <c r="N13" s="56">
        <v>4</v>
      </c>
      <c r="O13" s="56">
        <v>4</v>
      </c>
      <c r="P13" s="56">
        <v>5</v>
      </c>
      <c r="Q13" s="56">
        <v>4</v>
      </c>
      <c r="R13" s="56">
        <v>5</v>
      </c>
      <c r="S13" s="162">
        <f t="shared" si="0"/>
        <v>2.875</v>
      </c>
      <c r="T13" s="162">
        <f t="shared" si="1"/>
        <v>3.875</v>
      </c>
    </row>
    <row r="14" spans="1:20" ht="16" thickBot="1">
      <c r="A14" s="15">
        <v>7</v>
      </c>
      <c r="B14" s="154" t="str">
        <f>'Список группы'!C10</f>
        <v>Йолсал Дениз</v>
      </c>
      <c r="C14" s="56">
        <v>5</v>
      </c>
      <c r="D14" s="56">
        <v>5</v>
      </c>
      <c r="E14" s="56">
        <v>5</v>
      </c>
      <c r="F14" s="56">
        <v>5</v>
      </c>
      <c r="G14" s="56">
        <v>5</v>
      </c>
      <c r="H14" s="56">
        <v>5</v>
      </c>
      <c r="I14" s="56">
        <v>5</v>
      </c>
      <c r="J14" s="56">
        <v>5</v>
      </c>
      <c r="K14" s="56">
        <v>5</v>
      </c>
      <c r="L14" s="56">
        <v>5</v>
      </c>
      <c r="M14" s="56">
        <v>5</v>
      </c>
      <c r="N14" s="56">
        <v>5</v>
      </c>
      <c r="O14" s="56">
        <v>5</v>
      </c>
      <c r="P14" s="56">
        <v>5</v>
      </c>
      <c r="Q14" s="56">
        <v>5</v>
      </c>
      <c r="R14" s="56">
        <v>5</v>
      </c>
      <c r="S14" s="162">
        <f t="shared" si="0"/>
        <v>5</v>
      </c>
      <c r="T14" s="162">
        <f t="shared" si="1"/>
        <v>5</v>
      </c>
    </row>
    <row r="15" spans="1:20" ht="16" thickBot="1">
      <c r="A15" s="15">
        <v>8</v>
      </c>
      <c r="B15" s="154" t="str">
        <f>'Список группы'!C11</f>
        <v>Кирилина Виктория</v>
      </c>
      <c r="C15" s="56">
        <v>3</v>
      </c>
      <c r="D15" s="56">
        <v>2</v>
      </c>
      <c r="E15" s="56">
        <v>4</v>
      </c>
      <c r="F15" s="56">
        <v>3</v>
      </c>
      <c r="G15" s="56">
        <v>5</v>
      </c>
      <c r="H15" s="56">
        <v>3</v>
      </c>
      <c r="I15" s="56">
        <v>4</v>
      </c>
      <c r="J15" s="56">
        <v>3</v>
      </c>
      <c r="K15" s="56">
        <v>4</v>
      </c>
      <c r="L15" s="56">
        <v>2</v>
      </c>
      <c r="M15" s="56">
        <v>3</v>
      </c>
      <c r="N15" s="56">
        <v>2</v>
      </c>
      <c r="O15" s="56">
        <v>3</v>
      </c>
      <c r="P15" s="56">
        <v>2</v>
      </c>
      <c r="Q15" s="56">
        <v>3</v>
      </c>
      <c r="R15" s="56">
        <v>3</v>
      </c>
      <c r="S15" s="162">
        <f t="shared" si="0"/>
        <v>3.625</v>
      </c>
      <c r="T15" s="162">
        <f t="shared" si="1"/>
        <v>2.5</v>
      </c>
    </row>
    <row r="16" spans="1:20" ht="16" thickBot="1">
      <c r="A16" s="15">
        <v>9</v>
      </c>
      <c r="B16" s="154" t="str">
        <f>'Список группы'!C12</f>
        <v>Князева Алиса</v>
      </c>
      <c r="C16" s="56">
        <v>3</v>
      </c>
      <c r="D16" s="56">
        <v>4</v>
      </c>
      <c r="E16" s="56">
        <v>3</v>
      </c>
      <c r="F16" s="56">
        <v>4</v>
      </c>
      <c r="G16" s="56">
        <v>3</v>
      </c>
      <c r="H16" s="56">
        <v>4</v>
      </c>
      <c r="I16" s="56">
        <v>4</v>
      </c>
      <c r="J16" s="56">
        <v>5</v>
      </c>
      <c r="K16" s="56">
        <v>4</v>
      </c>
      <c r="L16" s="56">
        <v>5</v>
      </c>
      <c r="M16" s="56">
        <v>3</v>
      </c>
      <c r="N16" s="56">
        <v>4</v>
      </c>
      <c r="O16" s="56">
        <v>3</v>
      </c>
      <c r="P16" s="56">
        <v>4</v>
      </c>
      <c r="Q16" s="56">
        <v>3</v>
      </c>
      <c r="R16" s="56">
        <v>4</v>
      </c>
      <c r="S16" s="162">
        <f t="shared" si="0"/>
        <v>3.25</v>
      </c>
      <c r="T16" s="162">
        <f t="shared" si="1"/>
        <v>4.25</v>
      </c>
    </row>
    <row r="17" spans="1:20" ht="16" thickBot="1">
      <c r="A17" s="15">
        <v>10</v>
      </c>
      <c r="B17" s="154" t="str">
        <f>'Список группы'!C13</f>
        <v>Максимова Анна</v>
      </c>
      <c r="C17" s="56">
        <v>2</v>
      </c>
      <c r="D17" s="56">
        <v>3</v>
      </c>
      <c r="E17" s="56">
        <v>2</v>
      </c>
      <c r="F17" s="56">
        <v>3</v>
      </c>
      <c r="G17" s="56">
        <v>2</v>
      </c>
      <c r="H17" s="56">
        <v>3</v>
      </c>
      <c r="I17" s="56">
        <v>3</v>
      </c>
      <c r="J17" s="56">
        <v>4</v>
      </c>
      <c r="K17" s="56">
        <v>3</v>
      </c>
      <c r="L17" s="56">
        <v>4</v>
      </c>
      <c r="M17" s="56">
        <v>3</v>
      </c>
      <c r="N17" s="56">
        <v>4</v>
      </c>
      <c r="O17" s="56">
        <v>4</v>
      </c>
      <c r="P17" s="56">
        <v>5</v>
      </c>
      <c r="Q17" s="56">
        <v>4</v>
      </c>
      <c r="R17" s="56">
        <v>5</v>
      </c>
      <c r="S17" s="162">
        <f t="shared" si="0"/>
        <v>2.875</v>
      </c>
      <c r="T17" s="162">
        <f t="shared" si="1"/>
        <v>3.875</v>
      </c>
    </row>
    <row r="18" spans="1:20" ht="16" thickBot="1">
      <c r="A18" s="15">
        <v>11</v>
      </c>
      <c r="B18" s="154" t="str">
        <f>'Список группы'!C14</f>
        <v>Меньшов Алексей</v>
      </c>
      <c r="C18" s="56">
        <v>5</v>
      </c>
      <c r="D18" s="56">
        <v>5</v>
      </c>
      <c r="E18" s="56">
        <v>5</v>
      </c>
      <c r="F18" s="56">
        <v>5</v>
      </c>
      <c r="G18" s="56">
        <v>5</v>
      </c>
      <c r="H18" s="56">
        <v>5</v>
      </c>
      <c r="I18" s="56">
        <v>5</v>
      </c>
      <c r="J18" s="56">
        <v>5</v>
      </c>
      <c r="K18" s="56">
        <v>5</v>
      </c>
      <c r="L18" s="56">
        <v>5</v>
      </c>
      <c r="M18" s="56">
        <v>5</v>
      </c>
      <c r="N18" s="56">
        <v>5</v>
      </c>
      <c r="O18" s="56">
        <v>5</v>
      </c>
      <c r="P18" s="56">
        <v>5</v>
      </c>
      <c r="Q18" s="56">
        <v>5</v>
      </c>
      <c r="R18" s="56">
        <v>5</v>
      </c>
      <c r="S18" s="162">
        <f t="shared" si="0"/>
        <v>5</v>
      </c>
      <c r="T18" s="162">
        <f t="shared" si="1"/>
        <v>5</v>
      </c>
    </row>
    <row r="19" spans="1:20" ht="16" thickBot="1">
      <c r="A19" s="15">
        <v>12</v>
      </c>
      <c r="B19" s="154" t="str">
        <f>'Список группы'!C15</f>
        <v>Муравлев Даниил</v>
      </c>
      <c r="C19" s="56">
        <v>3</v>
      </c>
      <c r="D19" s="56">
        <v>2</v>
      </c>
      <c r="E19" s="56">
        <v>4</v>
      </c>
      <c r="F19" s="56">
        <v>3</v>
      </c>
      <c r="G19" s="56">
        <v>5</v>
      </c>
      <c r="H19" s="56">
        <v>3</v>
      </c>
      <c r="I19" s="56">
        <v>4</v>
      </c>
      <c r="J19" s="56">
        <v>3</v>
      </c>
      <c r="K19" s="56">
        <v>4</v>
      </c>
      <c r="L19" s="56">
        <v>2</v>
      </c>
      <c r="M19" s="56">
        <v>3</v>
      </c>
      <c r="N19" s="56">
        <v>2</v>
      </c>
      <c r="O19" s="56">
        <v>3</v>
      </c>
      <c r="P19" s="56">
        <v>2</v>
      </c>
      <c r="Q19" s="56">
        <v>3</v>
      </c>
      <c r="R19" s="56">
        <v>3</v>
      </c>
      <c r="S19" s="162">
        <f t="shared" si="0"/>
        <v>3.625</v>
      </c>
      <c r="T19" s="162">
        <f t="shared" si="1"/>
        <v>2.5</v>
      </c>
    </row>
    <row r="20" spans="1:20" ht="16" thickBot="1">
      <c r="A20" s="15">
        <v>13</v>
      </c>
      <c r="B20" s="154" t="str">
        <f>'Список группы'!C16</f>
        <v xml:space="preserve">Панов Тимофей </v>
      </c>
      <c r="C20" s="56">
        <v>3</v>
      </c>
      <c r="D20" s="56">
        <v>4</v>
      </c>
      <c r="E20" s="56">
        <v>3</v>
      </c>
      <c r="F20" s="56">
        <v>4</v>
      </c>
      <c r="G20" s="56">
        <v>3</v>
      </c>
      <c r="H20" s="56">
        <v>4</v>
      </c>
      <c r="I20" s="56">
        <v>4</v>
      </c>
      <c r="J20" s="56">
        <v>5</v>
      </c>
      <c r="K20" s="56">
        <v>4</v>
      </c>
      <c r="L20" s="56">
        <v>5</v>
      </c>
      <c r="M20" s="56">
        <v>3</v>
      </c>
      <c r="N20" s="56">
        <v>4</v>
      </c>
      <c r="O20" s="56">
        <v>3</v>
      </c>
      <c r="P20" s="56">
        <v>4</v>
      </c>
      <c r="Q20" s="56">
        <v>3</v>
      </c>
      <c r="R20" s="56">
        <v>4</v>
      </c>
      <c r="S20" s="162">
        <f t="shared" si="0"/>
        <v>3.25</v>
      </c>
      <c r="T20" s="162">
        <f t="shared" si="1"/>
        <v>4.25</v>
      </c>
    </row>
    <row r="21" spans="1:20" ht="16" thickBot="1">
      <c r="A21" s="15">
        <v>14</v>
      </c>
      <c r="B21" s="154" t="str">
        <f>'Список группы'!C17</f>
        <v xml:space="preserve">Саркисов Илья </v>
      </c>
      <c r="C21" s="56">
        <v>2</v>
      </c>
      <c r="D21" s="56">
        <v>3</v>
      </c>
      <c r="E21" s="56">
        <v>2</v>
      </c>
      <c r="F21" s="56">
        <v>3</v>
      </c>
      <c r="G21" s="56">
        <v>2</v>
      </c>
      <c r="H21" s="56">
        <v>3</v>
      </c>
      <c r="I21" s="56">
        <v>3</v>
      </c>
      <c r="J21" s="56">
        <v>4</v>
      </c>
      <c r="K21" s="56">
        <v>3</v>
      </c>
      <c r="L21" s="56">
        <v>4</v>
      </c>
      <c r="M21" s="56">
        <v>3</v>
      </c>
      <c r="N21" s="56">
        <v>4</v>
      </c>
      <c r="O21" s="56">
        <v>4</v>
      </c>
      <c r="P21" s="56">
        <v>5</v>
      </c>
      <c r="Q21" s="56">
        <v>4</v>
      </c>
      <c r="R21" s="56">
        <v>5</v>
      </c>
      <c r="S21" s="162">
        <f t="shared" si="0"/>
        <v>2.875</v>
      </c>
      <c r="T21" s="162">
        <f t="shared" si="1"/>
        <v>3.875</v>
      </c>
    </row>
    <row r="22" spans="1:20" ht="16" thickBot="1">
      <c r="A22" s="15">
        <v>15</v>
      </c>
      <c r="B22" s="154" t="str">
        <f>'Список группы'!C18</f>
        <v xml:space="preserve">Свирская Анастасия </v>
      </c>
      <c r="C22" s="56">
        <v>5</v>
      </c>
      <c r="D22" s="56">
        <v>5</v>
      </c>
      <c r="E22" s="56">
        <v>5</v>
      </c>
      <c r="F22" s="56">
        <v>5</v>
      </c>
      <c r="G22" s="56">
        <v>5</v>
      </c>
      <c r="H22" s="56">
        <v>5</v>
      </c>
      <c r="I22" s="56">
        <v>5</v>
      </c>
      <c r="J22" s="56">
        <v>5</v>
      </c>
      <c r="K22" s="56">
        <v>5</v>
      </c>
      <c r="L22" s="56">
        <v>5</v>
      </c>
      <c r="M22" s="56">
        <v>5</v>
      </c>
      <c r="N22" s="56">
        <v>5</v>
      </c>
      <c r="O22" s="56">
        <v>5</v>
      </c>
      <c r="P22" s="56">
        <v>5</v>
      </c>
      <c r="Q22" s="56">
        <v>5</v>
      </c>
      <c r="R22" s="56">
        <v>5</v>
      </c>
      <c r="S22" s="162">
        <f t="shared" si="0"/>
        <v>5</v>
      </c>
      <c r="T22" s="162">
        <f t="shared" si="1"/>
        <v>5</v>
      </c>
    </row>
    <row r="23" spans="1:20" ht="16" thickBot="1">
      <c r="A23" s="15">
        <v>16</v>
      </c>
      <c r="B23" s="154" t="str">
        <f>'Список группы'!C19</f>
        <v>Семенина Елизавета</v>
      </c>
      <c r="C23" s="56">
        <v>3</v>
      </c>
      <c r="D23" s="56">
        <v>2</v>
      </c>
      <c r="E23" s="56">
        <v>4</v>
      </c>
      <c r="F23" s="56">
        <v>3</v>
      </c>
      <c r="G23" s="56">
        <v>5</v>
      </c>
      <c r="H23" s="56">
        <v>3</v>
      </c>
      <c r="I23" s="56">
        <v>4</v>
      </c>
      <c r="J23" s="56">
        <v>3</v>
      </c>
      <c r="K23" s="56">
        <v>4</v>
      </c>
      <c r="L23" s="56">
        <v>2</v>
      </c>
      <c r="M23" s="56">
        <v>3</v>
      </c>
      <c r="N23" s="56">
        <v>2</v>
      </c>
      <c r="O23" s="56">
        <v>3</v>
      </c>
      <c r="P23" s="56">
        <v>2</v>
      </c>
      <c r="Q23" s="56">
        <v>3</v>
      </c>
      <c r="R23" s="56">
        <v>3</v>
      </c>
      <c r="S23" s="162">
        <f t="shared" si="0"/>
        <v>3.625</v>
      </c>
      <c r="T23" s="162">
        <f t="shared" si="1"/>
        <v>2.5</v>
      </c>
    </row>
    <row r="24" spans="1:20" ht="16" thickBot="1">
      <c r="A24" s="15">
        <v>17</v>
      </c>
      <c r="B24" s="154" t="str">
        <f>'Список группы'!C20</f>
        <v>Сергеев Алексей</v>
      </c>
      <c r="C24" s="56">
        <v>3</v>
      </c>
      <c r="D24" s="56">
        <v>4</v>
      </c>
      <c r="E24" s="56">
        <v>3</v>
      </c>
      <c r="F24" s="56">
        <v>4</v>
      </c>
      <c r="G24" s="56">
        <v>3</v>
      </c>
      <c r="H24" s="56">
        <v>4</v>
      </c>
      <c r="I24" s="56">
        <v>4</v>
      </c>
      <c r="J24" s="56">
        <v>5</v>
      </c>
      <c r="K24" s="56">
        <v>4</v>
      </c>
      <c r="L24" s="56">
        <v>5</v>
      </c>
      <c r="M24" s="56">
        <v>3</v>
      </c>
      <c r="N24" s="56">
        <v>4</v>
      </c>
      <c r="O24" s="56">
        <v>3</v>
      </c>
      <c r="P24" s="56">
        <v>4</v>
      </c>
      <c r="Q24" s="56">
        <v>3</v>
      </c>
      <c r="R24" s="56">
        <v>4</v>
      </c>
      <c r="S24" s="162">
        <f t="shared" si="0"/>
        <v>3.25</v>
      </c>
      <c r="T24" s="162">
        <f t="shared" si="1"/>
        <v>4.25</v>
      </c>
    </row>
    <row r="25" spans="1:20" ht="16" thickBot="1">
      <c r="A25" s="15">
        <v>18</v>
      </c>
      <c r="B25" s="154" t="str">
        <f>'Список группы'!C21</f>
        <v>Солопов Максим</v>
      </c>
      <c r="C25" s="56">
        <v>2</v>
      </c>
      <c r="D25" s="56">
        <v>3</v>
      </c>
      <c r="E25" s="56">
        <v>2</v>
      </c>
      <c r="F25" s="56">
        <v>3</v>
      </c>
      <c r="G25" s="56">
        <v>2</v>
      </c>
      <c r="H25" s="56">
        <v>3</v>
      </c>
      <c r="I25" s="56">
        <v>3</v>
      </c>
      <c r="J25" s="56">
        <v>4</v>
      </c>
      <c r="K25" s="56">
        <v>3</v>
      </c>
      <c r="L25" s="56">
        <v>4</v>
      </c>
      <c r="M25" s="56">
        <v>3</v>
      </c>
      <c r="N25" s="56">
        <v>4</v>
      </c>
      <c r="O25" s="56">
        <v>4</v>
      </c>
      <c r="P25" s="56">
        <v>5</v>
      </c>
      <c r="Q25" s="56">
        <v>4</v>
      </c>
      <c r="R25" s="56">
        <v>5</v>
      </c>
      <c r="S25" s="162">
        <f t="shared" si="0"/>
        <v>2.875</v>
      </c>
      <c r="T25" s="162">
        <f t="shared" si="1"/>
        <v>3.875</v>
      </c>
    </row>
    <row r="26" spans="1:20" ht="16" thickBot="1">
      <c r="A26" s="15">
        <v>19</v>
      </c>
      <c r="B26" s="154" t="str">
        <f>'Список группы'!C22</f>
        <v xml:space="preserve">Стригунов Александр </v>
      </c>
      <c r="C26" s="56">
        <v>5</v>
      </c>
      <c r="D26" s="56">
        <v>5</v>
      </c>
      <c r="E26" s="56">
        <v>5</v>
      </c>
      <c r="F26" s="56">
        <v>5</v>
      </c>
      <c r="G26" s="56">
        <v>5</v>
      </c>
      <c r="H26" s="56">
        <v>5</v>
      </c>
      <c r="I26" s="56">
        <v>5</v>
      </c>
      <c r="J26" s="56">
        <v>5</v>
      </c>
      <c r="K26" s="56">
        <v>5</v>
      </c>
      <c r="L26" s="56">
        <v>5</v>
      </c>
      <c r="M26" s="56">
        <v>5</v>
      </c>
      <c r="N26" s="56">
        <v>5</v>
      </c>
      <c r="O26" s="56">
        <v>5</v>
      </c>
      <c r="P26" s="56">
        <v>5</v>
      </c>
      <c r="Q26" s="56">
        <v>5</v>
      </c>
      <c r="R26" s="56">
        <v>5</v>
      </c>
      <c r="S26" s="162">
        <f t="shared" si="0"/>
        <v>5</v>
      </c>
      <c r="T26" s="162">
        <f t="shared" si="1"/>
        <v>5</v>
      </c>
    </row>
    <row r="27" spans="1:20" ht="16" thickBot="1">
      <c r="A27" s="15">
        <v>20</v>
      </c>
      <c r="B27" s="154" t="str">
        <f>'Список группы'!C23</f>
        <v>Тихонов Данил</v>
      </c>
      <c r="C27" s="56">
        <v>3</v>
      </c>
      <c r="D27" s="56">
        <v>2</v>
      </c>
      <c r="E27" s="56">
        <v>4</v>
      </c>
      <c r="F27" s="56">
        <v>3</v>
      </c>
      <c r="G27" s="56">
        <v>5</v>
      </c>
      <c r="H27" s="56">
        <v>3</v>
      </c>
      <c r="I27" s="56">
        <v>4</v>
      </c>
      <c r="J27" s="56">
        <v>3</v>
      </c>
      <c r="K27" s="56">
        <v>4</v>
      </c>
      <c r="L27" s="56">
        <v>2</v>
      </c>
      <c r="M27" s="56">
        <v>3</v>
      </c>
      <c r="N27" s="56">
        <v>2</v>
      </c>
      <c r="O27" s="56">
        <v>3</v>
      </c>
      <c r="P27" s="56">
        <v>2</v>
      </c>
      <c r="Q27" s="56">
        <v>3</v>
      </c>
      <c r="R27" s="56">
        <v>3</v>
      </c>
      <c r="S27" s="162">
        <f t="shared" si="0"/>
        <v>3.625</v>
      </c>
      <c r="T27" s="162">
        <f t="shared" si="1"/>
        <v>2.5</v>
      </c>
    </row>
    <row r="28" spans="1:20" ht="16" thickBot="1">
      <c r="A28" s="15">
        <v>21</v>
      </c>
      <c r="B28" s="154" t="str">
        <f>'Список группы'!C24</f>
        <v>Федоров Данила</v>
      </c>
      <c r="C28" s="56">
        <v>3</v>
      </c>
      <c r="D28" s="56">
        <v>4</v>
      </c>
      <c r="E28" s="56">
        <v>3</v>
      </c>
      <c r="F28" s="56">
        <v>4</v>
      </c>
      <c r="G28" s="56">
        <v>3</v>
      </c>
      <c r="H28" s="56">
        <v>4</v>
      </c>
      <c r="I28" s="56">
        <v>4</v>
      </c>
      <c r="J28" s="56">
        <v>5</v>
      </c>
      <c r="K28" s="56">
        <v>4</v>
      </c>
      <c r="L28" s="56">
        <v>5</v>
      </c>
      <c r="M28" s="56">
        <v>3</v>
      </c>
      <c r="N28" s="56">
        <v>4</v>
      </c>
      <c r="O28" s="56">
        <v>3</v>
      </c>
      <c r="P28" s="56">
        <v>4</v>
      </c>
      <c r="Q28" s="56">
        <v>3</v>
      </c>
      <c r="R28" s="56">
        <v>4</v>
      </c>
      <c r="S28" s="162">
        <f t="shared" si="0"/>
        <v>3.25</v>
      </c>
      <c r="T28" s="162">
        <f t="shared" si="1"/>
        <v>4.25</v>
      </c>
    </row>
    <row r="29" spans="1:20" ht="16" thickBot="1">
      <c r="A29" s="15">
        <v>22</v>
      </c>
      <c r="B29" s="154" t="str">
        <f>'Список группы'!C25</f>
        <v>Чалдина Дарья</v>
      </c>
      <c r="C29" s="56">
        <v>2</v>
      </c>
      <c r="D29" s="56">
        <v>3</v>
      </c>
      <c r="E29" s="56">
        <v>2</v>
      </c>
      <c r="F29" s="56">
        <v>3</v>
      </c>
      <c r="G29" s="56">
        <v>2</v>
      </c>
      <c r="H29" s="56">
        <v>3</v>
      </c>
      <c r="I29" s="56">
        <v>3</v>
      </c>
      <c r="J29" s="56">
        <v>4</v>
      </c>
      <c r="K29" s="56">
        <v>3</v>
      </c>
      <c r="L29" s="56">
        <v>4</v>
      </c>
      <c r="M29" s="56">
        <v>3</v>
      </c>
      <c r="N29" s="56">
        <v>4</v>
      </c>
      <c r="O29" s="56">
        <v>4</v>
      </c>
      <c r="P29" s="56">
        <v>5</v>
      </c>
      <c r="Q29" s="56">
        <v>4</v>
      </c>
      <c r="R29" s="56">
        <v>5</v>
      </c>
      <c r="S29" s="162">
        <f t="shared" si="0"/>
        <v>2.875</v>
      </c>
      <c r="T29" s="162">
        <f t="shared" si="1"/>
        <v>3.875</v>
      </c>
    </row>
    <row r="30" spans="1:20" ht="16" thickBot="1">
      <c r="A30" s="15">
        <v>23</v>
      </c>
      <c r="B30" s="154" t="str">
        <f>'Список группы'!C26</f>
        <v xml:space="preserve">Черногоров Аркадий </v>
      </c>
      <c r="C30" s="56">
        <v>5</v>
      </c>
      <c r="D30" s="56">
        <v>5</v>
      </c>
      <c r="E30" s="56">
        <v>5</v>
      </c>
      <c r="F30" s="56">
        <v>5</v>
      </c>
      <c r="G30" s="56">
        <v>5</v>
      </c>
      <c r="H30" s="56">
        <v>5</v>
      </c>
      <c r="I30" s="56">
        <v>5</v>
      </c>
      <c r="J30" s="56">
        <v>5</v>
      </c>
      <c r="K30" s="56">
        <v>5</v>
      </c>
      <c r="L30" s="56">
        <v>5</v>
      </c>
      <c r="M30" s="56">
        <v>5</v>
      </c>
      <c r="N30" s="56">
        <v>5</v>
      </c>
      <c r="O30" s="56">
        <v>5</v>
      </c>
      <c r="P30" s="56">
        <v>5</v>
      </c>
      <c r="Q30" s="56">
        <v>5</v>
      </c>
      <c r="R30" s="56">
        <v>5</v>
      </c>
      <c r="S30" s="162">
        <f t="shared" si="0"/>
        <v>5</v>
      </c>
      <c r="T30" s="162">
        <f t="shared" si="1"/>
        <v>5</v>
      </c>
    </row>
    <row r="31" spans="1:20" ht="16" thickBot="1">
      <c r="A31" s="15">
        <v>24</v>
      </c>
      <c r="B31" s="154" t="str">
        <f>'Список группы'!C27</f>
        <v xml:space="preserve">Шагабудинов Владислав </v>
      </c>
      <c r="C31" s="56">
        <v>3</v>
      </c>
      <c r="D31" s="56">
        <v>2</v>
      </c>
      <c r="E31" s="56">
        <v>4</v>
      </c>
      <c r="F31" s="56">
        <v>3</v>
      </c>
      <c r="G31" s="56">
        <v>5</v>
      </c>
      <c r="H31" s="56">
        <v>3</v>
      </c>
      <c r="I31" s="56">
        <v>4</v>
      </c>
      <c r="J31" s="56">
        <v>3</v>
      </c>
      <c r="K31" s="56">
        <v>4</v>
      </c>
      <c r="L31" s="56">
        <v>2</v>
      </c>
      <c r="M31" s="56">
        <v>3</v>
      </c>
      <c r="N31" s="56">
        <v>2</v>
      </c>
      <c r="O31" s="56">
        <v>3</v>
      </c>
      <c r="P31" s="56">
        <v>2</v>
      </c>
      <c r="Q31" s="56">
        <v>3</v>
      </c>
      <c r="R31" s="56">
        <v>3</v>
      </c>
      <c r="S31" s="162">
        <f t="shared" si="0"/>
        <v>3.625</v>
      </c>
      <c r="T31" s="162">
        <f t="shared" si="1"/>
        <v>2.5</v>
      </c>
    </row>
    <row r="32" spans="1:20" s="48" customFormat="1" ht="36" customHeight="1" thickBot="1">
      <c r="A32" s="13"/>
      <c r="B32" s="47" t="s">
        <v>16</v>
      </c>
      <c r="C32" s="166">
        <f>(C8+C9+C10+C11+C12+C13+C14+C15+C16+C17+C18+C19+C20+C21+C22+C23+C24+C25+C26+C27+C28+C29+C30+C31)/(COUNTA($B$8:$B$31)-COUNTIF($B$8:$B$31,"=0"))</f>
        <v>3.25</v>
      </c>
      <c r="D32" s="166">
        <f t="shared" ref="D32:R32" si="2">(D8+D9+D10+D11+D12+D13+D14+D15+D16+D17+D18+D19+D20+D21+D22+D23+D24+D25+D26+D27+D28+D29+D30+D31)/(COUNTA($B$8:$B$31)-COUNTIF($B$8:$B$31,"=0"))</f>
        <v>3.5</v>
      </c>
      <c r="E32" s="166">
        <f t="shared" si="2"/>
        <v>3.5</v>
      </c>
      <c r="F32" s="166">
        <f t="shared" si="2"/>
        <v>3.75</v>
      </c>
      <c r="G32" s="166">
        <f t="shared" si="2"/>
        <v>3.75</v>
      </c>
      <c r="H32" s="166">
        <f t="shared" si="2"/>
        <v>3.75</v>
      </c>
      <c r="I32" s="166">
        <f t="shared" si="2"/>
        <v>4</v>
      </c>
      <c r="J32" s="166">
        <f t="shared" si="2"/>
        <v>4.25</v>
      </c>
      <c r="K32" s="166">
        <f t="shared" si="2"/>
        <v>4</v>
      </c>
      <c r="L32" s="166">
        <f t="shared" si="2"/>
        <v>4</v>
      </c>
      <c r="M32" s="166">
        <f t="shared" si="2"/>
        <v>3.5</v>
      </c>
      <c r="N32" s="166">
        <f t="shared" si="2"/>
        <v>3.75</v>
      </c>
      <c r="O32" s="166">
        <f t="shared" si="2"/>
        <v>3.75</v>
      </c>
      <c r="P32" s="166">
        <f t="shared" si="2"/>
        <v>4</v>
      </c>
      <c r="Q32" s="166">
        <f t="shared" si="2"/>
        <v>3.75</v>
      </c>
      <c r="R32" s="166">
        <f t="shared" si="2"/>
        <v>4.25</v>
      </c>
      <c r="S32" s="161">
        <f t="shared" si="0"/>
        <v>3.6875</v>
      </c>
      <c r="T32" s="161">
        <f t="shared" si="1"/>
        <v>3.90625</v>
      </c>
    </row>
    <row r="36" spans="2:6" ht="15.5">
      <c r="B36" s="86" t="s">
        <v>17</v>
      </c>
      <c r="C36" s="24"/>
      <c r="D36" s="24"/>
      <c r="E36" s="24"/>
      <c r="F36" s="24"/>
    </row>
    <row r="37" spans="2:6" ht="30">
      <c r="B37" s="19"/>
      <c r="C37" s="20" t="s">
        <v>18</v>
      </c>
      <c r="D37" s="20" t="s">
        <v>19</v>
      </c>
      <c r="E37" s="20" t="s">
        <v>20</v>
      </c>
      <c r="F37" s="20" t="s">
        <v>21</v>
      </c>
    </row>
    <row r="38" spans="2:6" ht="15.5">
      <c r="B38" s="87" t="s">
        <v>22</v>
      </c>
      <c r="C38" s="156">
        <f>COUNTA($B$8:$B$31)-COUNTIF($B$8:$B$31,"=0")</f>
        <v>24</v>
      </c>
      <c r="D38" s="22">
        <f>COUNTIF($S$8:$S$31,"&gt;=3,8")</f>
        <v>6</v>
      </c>
      <c r="E38" s="22">
        <f>COUNTIFS($S$8:$S$31,"&lt;3,7",$S$8:$S$31,"&gt;=2,3")</f>
        <v>18</v>
      </c>
      <c r="F38" s="22">
        <f>COUNTIFS($S$8:$S$31,"&lt;2,2",$S$8:$S$31,"&gt;0")</f>
        <v>0</v>
      </c>
    </row>
    <row r="39" spans="2:6" ht="15.5">
      <c r="B39" s="87" t="s">
        <v>23</v>
      </c>
      <c r="C39" s="22">
        <v>100</v>
      </c>
      <c r="D39" s="23">
        <f>D38*C39/C38</f>
        <v>25</v>
      </c>
      <c r="E39" s="23">
        <f>E38*C39/C38</f>
        <v>75</v>
      </c>
      <c r="F39" s="23">
        <f>F38*C39/C38</f>
        <v>0</v>
      </c>
    </row>
    <row r="40" spans="2:6" ht="15.5">
      <c r="B40" s="24"/>
      <c r="C40" s="24"/>
      <c r="D40" s="24"/>
      <c r="E40" s="24"/>
      <c r="F40" s="24"/>
    </row>
    <row r="41" spans="2:6" ht="15.5">
      <c r="B41" s="24"/>
      <c r="C41" s="24"/>
      <c r="D41" s="24"/>
      <c r="E41" s="24"/>
      <c r="F41" s="24"/>
    </row>
    <row r="42" spans="2:6" ht="15.5">
      <c r="B42" s="86" t="s">
        <v>24</v>
      </c>
      <c r="C42" s="24"/>
      <c r="D42" s="24"/>
      <c r="E42" s="24"/>
      <c r="F42" s="24"/>
    </row>
    <row r="43" spans="2:6" ht="30">
      <c r="B43" s="19"/>
      <c r="C43" s="25" t="s">
        <v>18</v>
      </c>
      <c r="D43" s="20" t="s">
        <v>19</v>
      </c>
      <c r="E43" s="20" t="s">
        <v>20</v>
      </c>
      <c r="F43" s="20" t="s">
        <v>21</v>
      </c>
    </row>
    <row r="44" spans="2:6" ht="15.5">
      <c r="B44" s="87" t="s">
        <v>22</v>
      </c>
      <c r="C44" s="156">
        <f>COUNTA($B$8:$B$31)-COUNTIF($B$8:$B$31,"=0")</f>
        <v>24</v>
      </c>
      <c r="D44" s="22">
        <f>COUNTIF($T$8:$T$31,"&gt;=3,8")</f>
        <v>18</v>
      </c>
      <c r="E44" s="22">
        <f>COUNTIFS($T$8:$T$31,"&lt;3,7",$T$8:$T$31,"&gt;=2,3")</f>
        <v>6</v>
      </c>
      <c r="F44" s="22">
        <f>COUNTIFS($T$8:$T$31,"&lt;2,2",$T$8:$T$31,"&gt;0")</f>
        <v>0</v>
      </c>
    </row>
    <row r="45" spans="2:6" ht="15.5">
      <c r="B45" s="87" t="s">
        <v>23</v>
      </c>
      <c r="C45" s="22">
        <v>100</v>
      </c>
      <c r="D45" s="23">
        <f>D44*C45/C44</f>
        <v>75</v>
      </c>
      <c r="E45" s="23">
        <f>E44*C45/C44</f>
        <v>25</v>
      </c>
      <c r="F45" s="23">
        <f>F44*C45/C44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2">
    <mergeCell ref="M5:N6"/>
    <mergeCell ref="O5:P6"/>
    <mergeCell ref="Q5:R6"/>
    <mergeCell ref="A1:T1"/>
    <mergeCell ref="A5:A7"/>
    <mergeCell ref="B5:B7"/>
    <mergeCell ref="S5:T6"/>
    <mergeCell ref="C5:D6"/>
    <mergeCell ref="E5:F6"/>
    <mergeCell ref="G5:H6"/>
    <mergeCell ref="I5:J6"/>
    <mergeCell ref="K5:L6"/>
  </mergeCells>
  <pageMargins left="0.31553030303030305" right="0.27840909090909088" top="0.4765151515151515" bottom="0.38181818181818183" header="0.3" footer="0.3"/>
  <pageSetup paperSize="9" scale="46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2">
    <tabColor rgb="FF00B0F0"/>
    <pageSetUpPr fitToPage="1"/>
  </sheetPr>
  <dimension ref="A1:L40"/>
  <sheetViews>
    <sheetView view="pageLayout" topLeftCell="A4" zoomScale="70" zoomScaleNormal="100" zoomScalePageLayoutView="70" workbookViewId="0">
      <selection activeCell="I35" sqref="I35"/>
    </sheetView>
  </sheetViews>
  <sheetFormatPr defaultColWidth="9.1796875" defaultRowHeight="14.5"/>
  <cols>
    <col min="1" max="1" width="9.1796875" style="1"/>
    <col min="2" max="2" width="27.453125" style="1" customWidth="1"/>
    <col min="3" max="3" width="12.26953125" style="1" customWidth="1"/>
    <col min="4" max="4" width="10.81640625" style="1" customWidth="1"/>
    <col min="5" max="5" width="10.453125" style="1" customWidth="1"/>
    <col min="6" max="6" width="9.54296875" style="1" customWidth="1"/>
    <col min="7" max="7" width="10.453125" style="1" customWidth="1"/>
    <col min="8" max="8" width="10.81640625" style="1" customWidth="1"/>
    <col min="9" max="9" width="11.453125" style="1" customWidth="1"/>
    <col min="10" max="10" width="10.54296875" style="1" customWidth="1"/>
    <col min="11" max="16384" width="9.1796875" style="1"/>
  </cols>
  <sheetData>
    <row r="1" spans="1:12" ht="15">
      <c r="A1" s="88" t="s">
        <v>83</v>
      </c>
      <c r="K1" s="341" t="s">
        <v>154</v>
      </c>
      <c r="L1" s="341"/>
    </row>
    <row r="2" spans="1:12" ht="15" thickBot="1"/>
    <row r="3" spans="1:12" ht="15.75" customHeight="1" thickBot="1">
      <c r="A3" s="243" t="s">
        <v>8</v>
      </c>
      <c r="B3" s="243" t="s">
        <v>9</v>
      </c>
      <c r="C3" s="243" t="s">
        <v>317</v>
      </c>
      <c r="D3" s="243"/>
      <c r="E3" s="243" t="s">
        <v>318</v>
      </c>
      <c r="F3" s="243"/>
      <c r="G3" s="243" t="s">
        <v>319</v>
      </c>
      <c r="H3" s="243"/>
      <c r="I3" s="362" t="s">
        <v>320</v>
      </c>
      <c r="J3" s="363"/>
      <c r="K3" s="265" t="s">
        <v>12</v>
      </c>
      <c r="L3" s="265"/>
    </row>
    <row r="4" spans="1:12" ht="98.25" customHeight="1" thickBot="1">
      <c r="A4" s="244"/>
      <c r="B4" s="244"/>
      <c r="C4" s="245"/>
      <c r="D4" s="245"/>
      <c r="E4" s="245"/>
      <c r="F4" s="245"/>
      <c r="G4" s="245"/>
      <c r="H4" s="245"/>
      <c r="I4" s="364"/>
      <c r="J4" s="365"/>
      <c r="K4" s="265"/>
      <c r="L4" s="265"/>
    </row>
    <row r="5" spans="1:12" ht="16" thickBot="1">
      <c r="A5" s="245"/>
      <c r="B5" s="245"/>
      <c r="C5" s="14" t="s">
        <v>14</v>
      </c>
      <c r="D5" s="14" t="s">
        <v>15</v>
      </c>
      <c r="E5" s="14" t="s">
        <v>14</v>
      </c>
      <c r="F5" s="14" t="s">
        <v>15</v>
      </c>
      <c r="G5" s="14" t="s">
        <v>14</v>
      </c>
      <c r="H5" s="14" t="s">
        <v>15</v>
      </c>
      <c r="I5" s="14" t="s">
        <v>14</v>
      </c>
      <c r="J5" s="14" t="s">
        <v>15</v>
      </c>
      <c r="K5" s="26" t="s">
        <v>14</v>
      </c>
      <c r="L5" s="26" t="s">
        <v>15</v>
      </c>
    </row>
    <row r="6" spans="1:12" ht="16" thickBot="1">
      <c r="A6" s="15">
        <v>1</v>
      </c>
      <c r="B6" s="154" t="str">
        <f>'Список группы'!C4</f>
        <v>Бахтин Антон</v>
      </c>
      <c r="C6" s="56">
        <v>4</v>
      </c>
      <c r="D6" s="56">
        <v>5</v>
      </c>
      <c r="E6" s="56">
        <v>3</v>
      </c>
      <c r="F6" s="56">
        <v>4</v>
      </c>
      <c r="G6" s="56">
        <v>3</v>
      </c>
      <c r="H6" s="56">
        <v>4</v>
      </c>
      <c r="I6" s="56">
        <v>3</v>
      </c>
      <c r="J6" s="56">
        <v>4</v>
      </c>
      <c r="K6" s="123">
        <f>(C6+E6+G6+I6)/4</f>
        <v>3.25</v>
      </c>
      <c r="L6" s="123">
        <f>(D6+F6+H6+J6)/4</f>
        <v>4.25</v>
      </c>
    </row>
    <row r="7" spans="1:12" ht="16" thickBot="1">
      <c r="A7" s="15">
        <v>2</v>
      </c>
      <c r="B7" s="154" t="str">
        <f>'Список группы'!C5</f>
        <v>Башилова Наталья</v>
      </c>
      <c r="C7" s="56">
        <v>3</v>
      </c>
      <c r="D7" s="56">
        <v>4</v>
      </c>
      <c r="E7" s="56">
        <v>3</v>
      </c>
      <c r="F7" s="56">
        <v>4</v>
      </c>
      <c r="G7" s="56">
        <v>4</v>
      </c>
      <c r="H7" s="56">
        <v>5</v>
      </c>
      <c r="I7" s="56">
        <v>4</v>
      </c>
      <c r="J7" s="56">
        <v>5</v>
      </c>
      <c r="K7" s="123">
        <f t="shared" ref="K7:K30" si="0">(C7+E7+G7+I7)/4</f>
        <v>3.5</v>
      </c>
      <c r="L7" s="123">
        <f t="shared" ref="L7:L30" si="1">(D7+F7+H7+J7)/4</f>
        <v>4.5</v>
      </c>
    </row>
    <row r="8" spans="1:12" ht="18.75" customHeight="1" thickBot="1">
      <c r="A8" s="15">
        <v>3</v>
      </c>
      <c r="B8" s="154" t="str">
        <f>'Список группы'!C6</f>
        <v>Бирюкова Екатерина</v>
      </c>
      <c r="C8" s="56">
        <v>5</v>
      </c>
      <c r="D8" s="56">
        <v>5</v>
      </c>
      <c r="E8" s="56">
        <v>5</v>
      </c>
      <c r="F8" s="56">
        <v>5</v>
      </c>
      <c r="G8" s="56">
        <v>5</v>
      </c>
      <c r="H8" s="56">
        <v>5</v>
      </c>
      <c r="I8" s="56">
        <v>5</v>
      </c>
      <c r="J8" s="56">
        <v>5</v>
      </c>
      <c r="K8" s="123">
        <f t="shared" si="0"/>
        <v>5</v>
      </c>
      <c r="L8" s="123">
        <f t="shared" si="1"/>
        <v>5</v>
      </c>
    </row>
    <row r="9" spans="1:12" ht="16" thickBot="1">
      <c r="A9" s="15">
        <v>4</v>
      </c>
      <c r="B9" s="154" t="str">
        <f>'Список группы'!C7</f>
        <v>Власов Дмитрий</v>
      </c>
      <c r="C9" s="56">
        <v>4</v>
      </c>
      <c r="D9" s="56">
        <v>2</v>
      </c>
      <c r="E9" s="56">
        <v>3</v>
      </c>
      <c r="F9" s="56">
        <v>2</v>
      </c>
      <c r="G9" s="56">
        <v>3</v>
      </c>
      <c r="H9" s="56">
        <v>2</v>
      </c>
      <c r="I9" s="56">
        <v>3</v>
      </c>
      <c r="J9" s="56">
        <v>3</v>
      </c>
      <c r="K9" s="123">
        <f t="shared" si="0"/>
        <v>3.25</v>
      </c>
      <c r="L9" s="123">
        <f t="shared" si="1"/>
        <v>2.25</v>
      </c>
    </row>
    <row r="10" spans="1:12" ht="16" thickBot="1">
      <c r="A10" s="15">
        <v>5</v>
      </c>
      <c r="B10" s="154" t="str">
        <f>'Список группы'!C8</f>
        <v>Гущина Софья</v>
      </c>
      <c r="C10" s="56">
        <v>4</v>
      </c>
      <c r="D10" s="56">
        <v>5</v>
      </c>
      <c r="E10" s="56">
        <v>3</v>
      </c>
      <c r="F10" s="56">
        <v>4</v>
      </c>
      <c r="G10" s="56">
        <v>3</v>
      </c>
      <c r="H10" s="56">
        <v>4</v>
      </c>
      <c r="I10" s="56">
        <v>3</v>
      </c>
      <c r="J10" s="56">
        <v>4</v>
      </c>
      <c r="K10" s="123">
        <f t="shared" si="0"/>
        <v>3.25</v>
      </c>
      <c r="L10" s="123">
        <f t="shared" si="1"/>
        <v>4.25</v>
      </c>
    </row>
    <row r="11" spans="1:12" ht="16" thickBot="1">
      <c r="A11" s="15">
        <v>6</v>
      </c>
      <c r="B11" s="154" t="str">
        <f>'Список группы'!C9</f>
        <v>Десятниченко Кирилл</v>
      </c>
      <c r="C11" s="56">
        <v>3</v>
      </c>
      <c r="D11" s="56">
        <v>4</v>
      </c>
      <c r="E11" s="56">
        <v>3</v>
      </c>
      <c r="F11" s="56">
        <v>4</v>
      </c>
      <c r="G11" s="56">
        <v>4</v>
      </c>
      <c r="H11" s="56">
        <v>5</v>
      </c>
      <c r="I11" s="56">
        <v>4</v>
      </c>
      <c r="J11" s="56">
        <v>5</v>
      </c>
      <c r="K11" s="123">
        <f t="shared" si="0"/>
        <v>3.5</v>
      </c>
      <c r="L11" s="123">
        <f t="shared" si="1"/>
        <v>4.5</v>
      </c>
    </row>
    <row r="12" spans="1:12" ht="16" thickBot="1">
      <c r="A12" s="15">
        <v>7</v>
      </c>
      <c r="B12" s="154" t="str">
        <f>'Список группы'!C10</f>
        <v>Йолсал Дениз</v>
      </c>
      <c r="C12" s="56">
        <v>5</v>
      </c>
      <c r="D12" s="56">
        <v>5</v>
      </c>
      <c r="E12" s="56">
        <v>5</v>
      </c>
      <c r="F12" s="56">
        <v>5</v>
      </c>
      <c r="G12" s="56">
        <v>5</v>
      </c>
      <c r="H12" s="56">
        <v>5</v>
      </c>
      <c r="I12" s="56">
        <v>5</v>
      </c>
      <c r="J12" s="56">
        <v>5</v>
      </c>
      <c r="K12" s="123">
        <f t="shared" si="0"/>
        <v>5</v>
      </c>
      <c r="L12" s="123">
        <f t="shared" si="1"/>
        <v>5</v>
      </c>
    </row>
    <row r="13" spans="1:12" ht="16" thickBot="1">
      <c r="A13" s="15">
        <v>8</v>
      </c>
      <c r="B13" s="154" t="str">
        <f>'Список группы'!C11</f>
        <v>Кирилина Виктория</v>
      </c>
      <c r="C13" s="56">
        <v>4</v>
      </c>
      <c r="D13" s="56">
        <v>2</v>
      </c>
      <c r="E13" s="56">
        <v>3</v>
      </c>
      <c r="F13" s="56">
        <v>2</v>
      </c>
      <c r="G13" s="56">
        <v>3</v>
      </c>
      <c r="H13" s="56">
        <v>2</v>
      </c>
      <c r="I13" s="56">
        <v>3</v>
      </c>
      <c r="J13" s="56">
        <v>3</v>
      </c>
      <c r="K13" s="123">
        <f t="shared" si="0"/>
        <v>3.25</v>
      </c>
      <c r="L13" s="123">
        <f t="shared" si="1"/>
        <v>2.25</v>
      </c>
    </row>
    <row r="14" spans="1:12" ht="16" thickBot="1">
      <c r="A14" s="15">
        <v>9</v>
      </c>
      <c r="B14" s="154" t="str">
        <f>'Список группы'!C12</f>
        <v>Князева Алиса</v>
      </c>
      <c r="C14" s="56">
        <v>4</v>
      </c>
      <c r="D14" s="56">
        <v>5</v>
      </c>
      <c r="E14" s="56">
        <v>3</v>
      </c>
      <c r="F14" s="56">
        <v>4</v>
      </c>
      <c r="G14" s="56">
        <v>3</v>
      </c>
      <c r="H14" s="56">
        <v>4</v>
      </c>
      <c r="I14" s="56">
        <v>3</v>
      </c>
      <c r="J14" s="56">
        <v>4</v>
      </c>
      <c r="K14" s="123">
        <f t="shared" si="0"/>
        <v>3.25</v>
      </c>
      <c r="L14" s="123">
        <f t="shared" si="1"/>
        <v>4.25</v>
      </c>
    </row>
    <row r="15" spans="1:12" ht="16" thickBot="1">
      <c r="A15" s="15">
        <v>10</v>
      </c>
      <c r="B15" s="154" t="str">
        <f>'Список группы'!C13</f>
        <v>Максимова Анна</v>
      </c>
      <c r="C15" s="56">
        <v>3</v>
      </c>
      <c r="D15" s="56">
        <v>4</v>
      </c>
      <c r="E15" s="56">
        <v>3</v>
      </c>
      <c r="F15" s="56">
        <v>4</v>
      </c>
      <c r="G15" s="56">
        <v>4</v>
      </c>
      <c r="H15" s="56">
        <v>5</v>
      </c>
      <c r="I15" s="56">
        <v>4</v>
      </c>
      <c r="J15" s="56">
        <v>5</v>
      </c>
      <c r="K15" s="123">
        <f t="shared" si="0"/>
        <v>3.5</v>
      </c>
      <c r="L15" s="123">
        <f t="shared" si="1"/>
        <v>4.5</v>
      </c>
    </row>
    <row r="16" spans="1:12" ht="16" thickBot="1">
      <c r="A16" s="15">
        <v>11</v>
      </c>
      <c r="B16" s="154" t="str">
        <f>'Список группы'!C14</f>
        <v>Меньшов Алексей</v>
      </c>
      <c r="C16" s="56">
        <v>5</v>
      </c>
      <c r="D16" s="56">
        <v>5</v>
      </c>
      <c r="E16" s="56">
        <v>5</v>
      </c>
      <c r="F16" s="56">
        <v>5</v>
      </c>
      <c r="G16" s="56">
        <v>5</v>
      </c>
      <c r="H16" s="56">
        <v>5</v>
      </c>
      <c r="I16" s="56">
        <v>5</v>
      </c>
      <c r="J16" s="56">
        <v>5</v>
      </c>
      <c r="K16" s="123">
        <f t="shared" si="0"/>
        <v>5</v>
      </c>
      <c r="L16" s="123">
        <f t="shared" si="1"/>
        <v>5</v>
      </c>
    </row>
    <row r="17" spans="1:12" ht="16" thickBot="1">
      <c r="A17" s="15">
        <v>12</v>
      </c>
      <c r="B17" s="154" t="str">
        <f>'Список группы'!C15</f>
        <v>Муравлев Даниил</v>
      </c>
      <c r="C17" s="56">
        <v>4</v>
      </c>
      <c r="D17" s="56">
        <v>2</v>
      </c>
      <c r="E17" s="56">
        <v>3</v>
      </c>
      <c r="F17" s="56">
        <v>2</v>
      </c>
      <c r="G17" s="56">
        <v>3</v>
      </c>
      <c r="H17" s="56">
        <v>2</v>
      </c>
      <c r="I17" s="56">
        <v>3</v>
      </c>
      <c r="J17" s="56">
        <v>3</v>
      </c>
      <c r="K17" s="123">
        <f t="shared" si="0"/>
        <v>3.25</v>
      </c>
      <c r="L17" s="123">
        <f t="shared" si="1"/>
        <v>2.25</v>
      </c>
    </row>
    <row r="18" spans="1:12" ht="16" thickBot="1">
      <c r="A18" s="15">
        <v>13</v>
      </c>
      <c r="B18" s="154" t="str">
        <f>'Список группы'!C16</f>
        <v xml:space="preserve">Панов Тимофей </v>
      </c>
      <c r="C18" s="56">
        <v>4</v>
      </c>
      <c r="D18" s="56">
        <v>5</v>
      </c>
      <c r="E18" s="56">
        <v>3</v>
      </c>
      <c r="F18" s="56">
        <v>4</v>
      </c>
      <c r="G18" s="56">
        <v>3</v>
      </c>
      <c r="H18" s="56">
        <v>4</v>
      </c>
      <c r="I18" s="56">
        <v>3</v>
      </c>
      <c r="J18" s="56">
        <v>4</v>
      </c>
      <c r="K18" s="123">
        <f t="shared" si="0"/>
        <v>3.25</v>
      </c>
      <c r="L18" s="123">
        <f t="shared" si="1"/>
        <v>4.25</v>
      </c>
    </row>
    <row r="19" spans="1:12" ht="16" thickBot="1">
      <c r="A19" s="15">
        <v>14</v>
      </c>
      <c r="B19" s="154" t="str">
        <f>'Список группы'!C17</f>
        <v xml:space="preserve">Саркисов Илья </v>
      </c>
      <c r="C19" s="56">
        <v>3</v>
      </c>
      <c r="D19" s="56">
        <v>4</v>
      </c>
      <c r="E19" s="56">
        <v>3</v>
      </c>
      <c r="F19" s="56">
        <v>4</v>
      </c>
      <c r="G19" s="56">
        <v>4</v>
      </c>
      <c r="H19" s="56">
        <v>5</v>
      </c>
      <c r="I19" s="56">
        <v>4</v>
      </c>
      <c r="J19" s="56">
        <v>5</v>
      </c>
      <c r="K19" s="123">
        <f t="shared" si="0"/>
        <v>3.5</v>
      </c>
      <c r="L19" s="123">
        <f t="shared" si="1"/>
        <v>4.5</v>
      </c>
    </row>
    <row r="20" spans="1:12" ht="16" thickBot="1">
      <c r="A20" s="15">
        <v>15</v>
      </c>
      <c r="B20" s="154" t="str">
        <f>'Список группы'!C18</f>
        <v xml:space="preserve">Свирская Анастасия </v>
      </c>
      <c r="C20" s="56">
        <v>5</v>
      </c>
      <c r="D20" s="56">
        <v>5</v>
      </c>
      <c r="E20" s="56">
        <v>5</v>
      </c>
      <c r="F20" s="56">
        <v>5</v>
      </c>
      <c r="G20" s="56">
        <v>5</v>
      </c>
      <c r="H20" s="56">
        <v>5</v>
      </c>
      <c r="I20" s="56">
        <v>5</v>
      </c>
      <c r="J20" s="56">
        <v>5</v>
      </c>
      <c r="K20" s="123">
        <f t="shared" si="0"/>
        <v>5</v>
      </c>
      <c r="L20" s="123">
        <f t="shared" si="1"/>
        <v>5</v>
      </c>
    </row>
    <row r="21" spans="1:12" ht="16" thickBot="1">
      <c r="A21" s="15">
        <v>16</v>
      </c>
      <c r="B21" s="154" t="str">
        <f>'Список группы'!C19</f>
        <v>Семенина Елизавета</v>
      </c>
      <c r="C21" s="56">
        <v>4</v>
      </c>
      <c r="D21" s="56">
        <v>2</v>
      </c>
      <c r="E21" s="56">
        <v>3</v>
      </c>
      <c r="F21" s="56">
        <v>2</v>
      </c>
      <c r="G21" s="56">
        <v>3</v>
      </c>
      <c r="H21" s="56">
        <v>2</v>
      </c>
      <c r="I21" s="56">
        <v>3</v>
      </c>
      <c r="J21" s="56">
        <v>3</v>
      </c>
      <c r="K21" s="123">
        <f t="shared" si="0"/>
        <v>3.25</v>
      </c>
      <c r="L21" s="123">
        <f t="shared" si="1"/>
        <v>2.25</v>
      </c>
    </row>
    <row r="22" spans="1:12" ht="16" thickBot="1">
      <c r="A22" s="15">
        <v>17</v>
      </c>
      <c r="B22" s="154" t="str">
        <f>'Список группы'!C20</f>
        <v>Сергеев Алексей</v>
      </c>
      <c r="C22" s="56">
        <v>4</v>
      </c>
      <c r="D22" s="56">
        <v>5</v>
      </c>
      <c r="E22" s="56">
        <v>3</v>
      </c>
      <c r="F22" s="56">
        <v>4</v>
      </c>
      <c r="G22" s="56">
        <v>3</v>
      </c>
      <c r="H22" s="56">
        <v>4</v>
      </c>
      <c r="I22" s="56">
        <v>3</v>
      </c>
      <c r="J22" s="56">
        <v>4</v>
      </c>
      <c r="K22" s="123">
        <f t="shared" si="0"/>
        <v>3.25</v>
      </c>
      <c r="L22" s="123">
        <f t="shared" si="1"/>
        <v>4.25</v>
      </c>
    </row>
    <row r="23" spans="1:12" ht="16" thickBot="1">
      <c r="A23" s="15">
        <v>18</v>
      </c>
      <c r="B23" s="154" t="str">
        <f>'Список группы'!C21</f>
        <v>Солопов Максим</v>
      </c>
      <c r="C23" s="56">
        <v>3</v>
      </c>
      <c r="D23" s="56">
        <v>4</v>
      </c>
      <c r="E23" s="56">
        <v>3</v>
      </c>
      <c r="F23" s="56">
        <v>4</v>
      </c>
      <c r="G23" s="56">
        <v>4</v>
      </c>
      <c r="H23" s="56">
        <v>5</v>
      </c>
      <c r="I23" s="56">
        <v>4</v>
      </c>
      <c r="J23" s="56">
        <v>5</v>
      </c>
      <c r="K23" s="123">
        <f t="shared" si="0"/>
        <v>3.5</v>
      </c>
      <c r="L23" s="123">
        <f t="shared" si="1"/>
        <v>4.5</v>
      </c>
    </row>
    <row r="24" spans="1:12" ht="16" thickBot="1">
      <c r="A24" s="15">
        <v>19</v>
      </c>
      <c r="B24" s="154" t="str">
        <f>'Список группы'!C22</f>
        <v xml:space="preserve">Стригунов Александр </v>
      </c>
      <c r="C24" s="56">
        <v>5</v>
      </c>
      <c r="D24" s="56">
        <v>5</v>
      </c>
      <c r="E24" s="56">
        <v>5</v>
      </c>
      <c r="F24" s="56">
        <v>5</v>
      </c>
      <c r="G24" s="56">
        <v>5</v>
      </c>
      <c r="H24" s="56">
        <v>5</v>
      </c>
      <c r="I24" s="56">
        <v>5</v>
      </c>
      <c r="J24" s="56">
        <v>5</v>
      </c>
      <c r="K24" s="123">
        <f t="shared" si="0"/>
        <v>5</v>
      </c>
      <c r="L24" s="123">
        <f t="shared" si="1"/>
        <v>5</v>
      </c>
    </row>
    <row r="25" spans="1:12" ht="16" thickBot="1">
      <c r="A25" s="15">
        <v>20</v>
      </c>
      <c r="B25" s="154" t="str">
        <f>'Список группы'!C23</f>
        <v>Тихонов Данил</v>
      </c>
      <c r="C25" s="56">
        <v>4</v>
      </c>
      <c r="D25" s="56">
        <v>2</v>
      </c>
      <c r="E25" s="56">
        <v>3</v>
      </c>
      <c r="F25" s="56">
        <v>2</v>
      </c>
      <c r="G25" s="56">
        <v>3</v>
      </c>
      <c r="H25" s="56">
        <v>2</v>
      </c>
      <c r="I25" s="56">
        <v>3</v>
      </c>
      <c r="J25" s="56">
        <v>3</v>
      </c>
      <c r="K25" s="123">
        <f t="shared" si="0"/>
        <v>3.25</v>
      </c>
      <c r="L25" s="123">
        <f t="shared" si="1"/>
        <v>2.25</v>
      </c>
    </row>
    <row r="26" spans="1:12" ht="16" thickBot="1">
      <c r="A26" s="15">
        <v>21</v>
      </c>
      <c r="B26" s="154" t="str">
        <f>'Список группы'!C24</f>
        <v>Федоров Данила</v>
      </c>
      <c r="C26" s="56">
        <v>4</v>
      </c>
      <c r="D26" s="56">
        <v>5</v>
      </c>
      <c r="E26" s="56">
        <v>3</v>
      </c>
      <c r="F26" s="56">
        <v>4</v>
      </c>
      <c r="G26" s="56">
        <v>3</v>
      </c>
      <c r="H26" s="56">
        <v>4</v>
      </c>
      <c r="I26" s="56">
        <v>3</v>
      </c>
      <c r="J26" s="56">
        <v>4</v>
      </c>
      <c r="K26" s="123">
        <f t="shared" si="0"/>
        <v>3.25</v>
      </c>
      <c r="L26" s="123">
        <f t="shared" si="1"/>
        <v>4.25</v>
      </c>
    </row>
    <row r="27" spans="1:12" ht="16" thickBot="1">
      <c r="A27" s="15">
        <v>22</v>
      </c>
      <c r="B27" s="154" t="str">
        <f>'Список группы'!C25</f>
        <v>Чалдина Дарья</v>
      </c>
      <c r="C27" s="56">
        <v>3</v>
      </c>
      <c r="D27" s="56">
        <v>4</v>
      </c>
      <c r="E27" s="56">
        <v>3</v>
      </c>
      <c r="F27" s="56">
        <v>4</v>
      </c>
      <c r="G27" s="56">
        <v>4</v>
      </c>
      <c r="H27" s="56">
        <v>5</v>
      </c>
      <c r="I27" s="56">
        <v>4</v>
      </c>
      <c r="J27" s="56">
        <v>5</v>
      </c>
      <c r="K27" s="123">
        <f t="shared" si="0"/>
        <v>3.5</v>
      </c>
      <c r="L27" s="123">
        <f t="shared" si="1"/>
        <v>4.5</v>
      </c>
    </row>
    <row r="28" spans="1:12" ht="16" thickBot="1">
      <c r="A28" s="15">
        <v>23</v>
      </c>
      <c r="B28" s="154" t="str">
        <f>'Список группы'!C26</f>
        <v xml:space="preserve">Черногоров Аркадий </v>
      </c>
      <c r="C28" s="56">
        <v>5</v>
      </c>
      <c r="D28" s="56">
        <v>5</v>
      </c>
      <c r="E28" s="56">
        <v>5</v>
      </c>
      <c r="F28" s="56">
        <v>5</v>
      </c>
      <c r="G28" s="56">
        <v>5</v>
      </c>
      <c r="H28" s="56">
        <v>5</v>
      </c>
      <c r="I28" s="56">
        <v>5</v>
      </c>
      <c r="J28" s="56">
        <v>5</v>
      </c>
      <c r="K28" s="123">
        <f t="shared" si="0"/>
        <v>5</v>
      </c>
      <c r="L28" s="123">
        <f t="shared" si="1"/>
        <v>5</v>
      </c>
    </row>
    <row r="29" spans="1:12" ht="16" thickBot="1">
      <c r="A29" s="15">
        <v>24</v>
      </c>
      <c r="B29" s="154" t="str">
        <f>'Список группы'!C27</f>
        <v xml:space="preserve">Шагабудинов Владислав </v>
      </c>
      <c r="C29" s="56">
        <v>4</v>
      </c>
      <c r="D29" s="56">
        <v>2</v>
      </c>
      <c r="E29" s="56">
        <v>3</v>
      </c>
      <c r="F29" s="56">
        <v>2</v>
      </c>
      <c r="G29" s="56">
        <v>3</v>
      </c>
      <c r="H29" s="56">
        <v>2</v>
      </c>
      <c r="I29" s="56">
        <v>3</v>
      </c>
      <c r="J29" s="56">
        <v>3</v>
      </c>
      <c r="K29" s="123">
        <f t="shared" si="0"/>
        <v>3.25</v>
      </c>
      <c r="L29" s="123">
        <f t="shared" si="1"/>
        <v>2.25</v>
      </c>
    </row>
    <row r="30" spans="1:12" ht="24" customHeight="1" thickBot="1">
      <c r="A30" s="15"/>
      <c r="B30" s="16" t="s">
        <v>16</v>
      </c>
      <c r="C30" s="163">
        <f>(C6+C7+C8+C9+C10+C11+C12+C13+C14+C15+C16+C17+C18+C19+C20+C21+C22+C23+C24+C25+C26+C27+C28+C29)/(COUNTA($B$6:$B$29)-COUNTIF($B$6:$B$29,"=0"))</f>
        <v>4</v>
      </c>
      <c r="D30" s="163">
        <f t="shared" ref="D30:J30" si="2">(D6+D7+D8+D9+D10+D11+D12+D13+D14+D15+D16+D17+D18+D19+D20+D21+D22+D23+D24+D25+D26+D27+D28+D29)/(COUNTA($B$6:$B$29)-COUNTIF($B$6:$B$29,"=0"))</f>
        <v>4</v>
      </c>
      <c r="E30" s="163">
        <f t="shared" si="2"/>
        <v>3.5</v>
      </c>
      <c r="F30" s="163">
        <f t="shared" si="2"/>
        <v>3.75</v>
      </c>
      <c r="G30" s="163">
        <f t="shared" si="2"/>
        <v>3.75</v>
      </c>
      <c r="H30" s="163">
        <f t="shared" si="2"/>
        <v>4</v>
      </c>
      <c r="I30" s="163">
        <f t="shared" si="2"/>
        <v>3.75</v>
      </c>
      <c r="J30" s="163">
        <f t="shared" si="2"/>
        <v>4.25</v>
      </c>
      <c r="K30" s="122">
        <f t="shared" si="0"/>
        <v>3.75</v>
      </c>
      <c r="L30" s="122">
        <f t="shared" si="1"/>
        <v>4</v>
      </c>
    </row>
    <row r="32" spans="1:12" ht="15">
      <c r="B32" s="17" t="s">
        <v>17</v>
      </c>
      <c r="C32" s="18"/>
      <c r="D32" s="18"/>
      <c r="E32" s="18"/>
      <c r="F32" s="18"/>
    </row>
    <row r="33" spans="2:6" ht="30">
      <c r="B33" s="19"/>
      <c r="C33" s="20" t="s">
        <v>18</v>
      </c>
      <c r="D33" s="20" t="s">
        <v>19</v>
      </c>
      <c r="E33" s="20" t="s">
        <v>20</v>
      </c>
      <c r="F33" s="20" t="s">
        <v>21</v>
      </c>
    </row>
    <row r="34" spans="2:6" ht="15.5">
      <c r="B34" s="21" t="s">
        <v>22</v>
      </c>
      <c r="C34" s="156">
        <f>COUNTA($B$6:$B$29)-COUNTIF($B$6:$B$29,"=0")</f>
        <v>24</v>
      </c>
      <c r="D34" s="22">
        <f>COUNTIF($K$6:$K$29,"&gt;=3,8")</f>
        <v>6</v>
      </c>
      <c r="E34" s="22">
        <f>COUNTIFS($K$6:$K$29,"&lt;3,7",$K$6:$K$29,"&gt;=2,3")</f>
        <v>18</v>
      </c>
      <c r="F34" s="22">
        <f>COUNTIFS($K$6:$K$29,"&lt;2,2",$K$6:$K$29,"&gt;0")</f>
        <v>0</v>
      </c>
    </row>
    <row r="35" spans="2:6" ht="15.5">
      <c r="B35" s="21" t="s">
        <v>23</v>
      </c>
      <c r="C35" s="22">
        <v>100</v>
      </c>
      <c r="D35" s="23">
        <f>D34*C35/C34</f>
        <v>25</v>
      </c>
      <c r="E35" s="23">
        <f>E34*C35/C34</f>
        <v>75</v>
      </c>
      <c r="F35" s="23">
        <f>F34*C35/C34</f>
        <v>0</v>
      </c>
    </row>
    <row r="36" spans="2:6" ht="15.5">
      <c r="B36" s="24"/>
      <c r="C36" s="18"/>
      <c r="D36" s="18"/>
      <c r="E36" s="18"/>
      <c r="F36" s="18"/>
    </row>
    <row r="37" spans="2:6" ht="15">
      <c r="B37" s="17" t="s">
        <v>24</v>
      </c>
      <c r="C37" s="18"/>
      <c r="D37" s="18"/>
      <c r="E37" s="18"/>
      <c r="F37" s="18"/>
    </row>
    <row r="38" spans="2:6" ht="30">
      <c r="B38" s="19"/>
      <c r="C38" s="25" t="s">
        <v>18</v>
      </c>
      <c r="D38" s="20" t="s">
        <v>19</v>
      </c>
      <c r="E38" s="20" t="s">
        <v>20</v>
      </c>
      <c r="F38" s="20" t="s">
        <v>21</v>
      </c>
    </row>
    <row r="39" spans="2:6" ht="15.5">
      <c r="B39" s="21" t="s">
        <v>22</v>
      </c>
      <c r="C39" s="156">
        <f>COUNTA($B$6:$B$29)-COUNTIF($B$6:$B$29,"=0")</f>
        <v>24</v>
      </c>
      <c r="D39" s="22">
        <f>COUNTIF($L$6:$L$29,"&gt;=3,8")</f>
        <v>18</v>
      </c>
      <c r="E39" s="22">
        <f>COUNTIFS($L$6:$L$29,"&lt;3,7",$L$6:$L$29,"&gt;=2,3")</f>
        <v>0</v>
      </c>
      <c r="F39" s="22">
        <f>COUNTIFS($L$6:$L$29,"&lt;2,2",$L$6:$L$29,"&gt;0")</f>
        <v>0</v>
      </c>
    </row>
    <row r="40" spans="2:6" ht="15.5">
      <c r="B40" s="21" t="s">
        <v>23</v>
      </c>
      <c r="C40" s="22">
        <v>100</v>
      </c>
      <c r="D40" s="23">
        <f>D39*C40/C39</f>
        <v>75</v>
      </c>
      <c r="E40" s="23">
        <f>E39*C40/C39</f>
        <v>0</v>
      </c>
      <c r="F40" s="23">
        <f>F39*C40/C39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8">
    <mergeCell ref="K3:L4"/>
    <mergeCell ref="K1:L1"/>
    <mergeCell ref="A3:A5"/>
    <mergeCell ref="B3:B5"/>
    <mergeCell ref="C3:D4"/>
    <mergeCell ref="E3:F4"/>
    <mergeCell ref="G3:H4"/>
    <mergeCell ref="I3:J4"/>
  </mergeCells>
  <hyperlinks>
    <hyperlink ref="K1" location="ОГЛАВЛЕНИЕ!A1" display="ОГЛАВЛЕНИЕ" xr:uid="{00000000-0004-0000-1600-000000000000}"/>
  </hyperlinks>
  <pageMargins left="0.37886904761904761" right="0.38883928571428572" top="0.56101190476190477" bottom="0.43214285714285716" header="0.3" footer="0.3"/>
  <pageSetup paperSize="9" scale="68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3">
    <tabColor rgb="FF00B0F0"/>
    <pageSetUpPr fitToPage="1"/>
  </sheetPr>
  <dimension ref="A1:F45"/>
  <sheetViews>
    <sheetView view="pageLayout" zoomScaleNormal="100" workbookViewId="0">
      <selection activeCell="A2" sqref="A2:F2"/>
    </sheetView>
  </sheetViews>
  <sheetFormatPr defaultRowHeight="14.5"/>
  <cols>
    <col min="2" max="2" width="11.1796875" customWidth="1"/>
    <col min="3" max="3" width="24.7265625" customWidth="1"/>
    <col min="4" max="4" width="26.1796875" customWidth="1"/>
    <col min="5" max="5" width="20.26953125" customWidth="1"/>
  </cols>
  <sheetData>
    <row r="1" spans="1:6" ht="17.5">
      <c r="A1" s="338" t="s">
        <v>39</v>
      </c>
      <c r="B1" s="338"/>
      <c r="C1" s="338"/>
      <c r="D1" s="338"/>
      <c r="E1" s="338"/>
      <c r="F1" s="338"/>
    </row>
    <row r="2" spans="1:6" ht="17.5">
      <c r="A2" s="338" t="s">
        <v>321</v>
      </c>
      <c r="B2" s="338"/>
      <c r="C2" s="338"/>
      <c r="D2" s="338"/>
      <c r="E2" s="338"/>
      <c r="F2" s="338"/>
    </row>
    <row r="3" spans="1:6" ht="18.75" customHeight="1">
      <c r="A3" s="2"/>
      <c r="B3" s="2"/>
      <c r="C3" s="2"/>
      <c r="D3" s="2"/>
      <c r="E3" s="341" t="s">
        <v>154</v>
      </c>
      <c r="F3" s="341"/>
    </row>
    <row r="4" spans="1:6" ht="17.5">
      <c r="B4" s="2"/>
      <c r="C4" s="2"/>
      <c r="D4" s="2"/>
      <c r="E4" s="2"/>
      <c r="F4" s="2"/>
    </row>
    <row r="5" spans="1:6" ht="92.25" customHeight="1">
      <c r="B5" s="3"/>
      <c r="C5" s="4" t="s">
        <v>84</v>
      </c>
      <c r="D5" s="4" t="s">
        <v>85</v>
      </c>
      <c r="E5" s="125" t="s">
        <v>86</v>
      </c>
      <c r="F5" s="57"/>
    </row>
    <row r="6" spans="1:6" ht="15">
      <c r="B6" s="6"/>
      <c r="C6" s="7">
        <v>1</v>
      </c>
      <c r="D6" s="7">
        <v>2</v>
      </c>
      <c r="E6" s="126" t="s">
        <v>98</v>
      </c>
      <c r="F6" s="60"/>
    </row>
    <row r="7" spans="1:6" ht="18">
      <c r="B7" s="8" t="s">
        <v>31</v>
      </c>
      <c r="C7" s="63">
        <f>'ФР-1'!$S$32</f>
        <v>3.6875</v>
      </c>
      <c r="D7" s="63">
        <f>'ФР-2'!K30</f>
        <v>3.75</v>
      </c>
      <c r="E7" s="127">
        <f>(C7+D7)/2</f>
        <v>3.71875</v>
      </c>
      <c r="F7" s="43"/>
    </row>
    <row r="8" spans="1:6" ht="18">
      <c r="B8" s="8" t="s">
        <v>32</v>
      </c>
      <c r="C8" s="63">
        <f>'ФР-1'!$T$32</f>
        <v>3.90625</v>
      </c>
      <c r="D8" s="63">
        <f>'ФР-2'!L30</f>
        <v>4</v>
      </c>
      <c r="E8" s="127">
        <f>(C8+D8)/2</f>
        <v>3.953125</v>
      </c>
      <c r="F8" s="43"/>
    </row>
    <row r="9" spans="1:6">
      <c r="B9" s="1"/>
      <c r="C9" s="1"/>
      <c r="D9" s="1"/>
      <c r="E9" s="1"/>
      <c r="F9" s="1"/>
    </row>
    <row r="10" spans="1:6">
      <c r="B10" s="1"/>
      <c r="C10" s="1"/>
      <c r="D10" s="1"/>
      <c r="E10" s="1"/>
      <c r="F10" s="1"/>
    </row>
    <row r="11" spans="1:6">
      <c r="B11" s="1"/>
      <c r="C11" s="1"/>
      <c r="D11" s="1"/>
      <c r="E11" s="1"/>
      <c r="F11" s="1"/>
    </row>
    <row r="12" spans="1:6">
      <c r="B12" s="1"/>
      <c r="C12" s="1"/>
      <c r="D12" s="1"/>
      <c r="E12" s="1"/>
      <c r="F12" s="1"/>
    </row>
    <row r="13" spans="1:6">
      <c r="B13" s="1"/>
      <c r="C13" s="1"/>
      <c r="D13" s="1"/>
      <c r="E13" s="1"/>
      <c r="F13" s="1"/>
    </row>
    <row r="14" spans="1:6">
      <c r="B14" s="1"/>
      <c r="C14" s="1"/>
      <c r="D14" s="1"/>
      <c r="E14" s="1"/>
      <c r="F14" s="1"/>
    </row>
    <row r="15" spans="1:6">
      <c r="B15" s="1"/>
      <c r="C15" s="1"/>
      <c r="D15" s="1"/>
      <c r="E15" s="1"/>
      <c r="F15" s="1"/>
    </row>
    <row r="16" spans="1:6">
      <c r="B16" s="1"/>
      <c r="C16" s="1"/>
      <c r="D16" s="1"/>
      <c r="E16" s="1"/>
      <c r="F16" s="1"/>
    </row>
    <row r="17" spans="1:6">
      <c r="B17" s="1"/>
      <c r="C17" s="1"/>
      <c r="D17" s="1"/>
      <c r="E17" s="1"/>
      <c r="F17" s="1"/>
    </row>
    <row r="18" spans="1:6">
      <c r="B18" s="1"/>
      <c r="C18" s="1"/>
      <c r="D18" s="1"/>
      <c r="E18" s="1"/>
      <c r="F18" s="1"/>
    </row>
    <row r="19" spans="1:6">
      <c r="B19" s="1"/>
      <c r="C19" s="1"/>
      <c r="D19" s="1"/>
      <c r="E19" s="1"/>
      <c r="F19" s="1"/>
    </row>
    <row r="20" spans="1:6">
      <c r="B20" s="1"/>
      <c r="C20" s="1"/>
      <c r="D20" s="1"/>
      <c r="E20" s="1"/>
      <c r="F20" s="1"/>
    </row>
    <row r="21" spans="1:6">
      <c r="B21" s="1"/>
      <c r="C21" s="1"/>
      <c r="D21" s="1"/>
      <c r="E21" s="1"/>
      <c r="F21" s="1"/>
    </row>
    <row r="22" spans="1:6">
      <c r="B22" s="1"/>
      <c r="C22" s="1"/>
      <c r="D22" s="1"/>
      <c r="E22" s="1"/>
      <c r="F22" s="1"/>
    </row>
    <row r="23" spans="1:6">
      <c r="B23" s="1"/>
      <c r="C23" s="1"/>
      <c r="D23" s="1"/>
      <c r="E23" s="1"/>
      <c r="F23" s="1"/>
    </row>
    <row r="24" spans="1:6">
      <c r="B24" s="1"/>
      <c r="C24" s="1"/>
      <c r="D24" s="1"/>
      <c r="E24" s="1"/>
      <c r="F24" s="1"/>
    </row>
    <row r="25" spans="1:6">
      <c r="B25" s="1"/>
      <c r="C25" s="1"/>
      <c r="D25" s="1"/>
      <c r="E25" s="1"/>
      <c r="F25" s="1"/>
    </row>
    <row r="26" spans="1:6">
      <c r="B26" s="1"/>
      <c r="C26" s="1"/>
      <c r="D26" s="1"/>
      <c r="E26" s="1"/>
      <c r="F26" s="1"/>
    </row>
    <row r="27" spans="1:6">
      <c r="B27" s="1"/>
      <c r="C27" s="1"/>
      <c r="D27" s="1"/>
      <c r="E27" s="1"/>
      <c r="F27" s="1"/>
    </row>
    <row r="28" spans="1:6">
      <c r="B28" s="1"/>
      <c r="C28" s="1"/>
      <c r="D28" s="1"/>
      <c r="E28" s="1"/>
      <c r="F28" s="1"/>
    </row>
    <row r="29" spans="1:6" ht="15.5">
      <c r="A29" s="366" t="s">
        <v>33</v>
      </c>
      <c r="B29" s="366"/>
      <c r="C29" s="1"/>
      <c r="D29" s="1"/>
      <c r="E29" s="1"/>
      <c r="F29" s="1"/>
    </row>
    <row r="30" spans="1:6" ht="15.5">
      <c r="A30" s="64" t="s">
        <v>34</v>
      </c>
      <c r="B30" s="64"/>
      <c r="C30" s="66"/>
      <c r="D30" s="295"/>
      <c r="E30" s="295"/>
      <c r="F30" s="295"/>
    </row>
    <row r="31" spans="1:6">
      <c r="A31" s="89"/>
      <c r="B31" s="65"/>
      <c r="C31" s="65"/>
      <c r="D31" s="296"/>
      <c r="E31" s="296"/>
      <c r="F31" s="296"/>
    </row>
    <row r="32" spans="1:6">
      <c r="A32" s="90"/>
      <c r="B32" s="67"/>
      <c r="C32" s="67"/>
      <c r="D32" s="296"/>
      <c r="E32" s="296"/>
      <c r="F32" s="296"/>
    </row>
    <row r="33" spans="1:6">
      <c r="A33" s="90"/>
      <c r="B33" s="67"/>
      <c r="C33" s="67"/>
      <c r="D33" s="296"/>
      <c r="E33" s="296"/>
      <c r="F33" s="296"/>
    </row>
    <row r="34" spans="1:6">
      <c r="A34" s="90"/>
      <c r="B34" s="67"/>
      <c r="C34" s="67"/>
      <c r="D34" s="296"/>
      <c r="E34" s="296"/>
      <c r="F34" s="296"/>
    </row>
    <row r="35" spans="1:6">
      <c r="A35" s="90"/>
      <c r="B35" s="67"/>
      <c r="C35" s="67"/>
      <c r="D35" s="296"/>
      <c r="E35" s="296"/>
      <c r="F35" s="296"/>
    </row>
    <row r="36" spans="1:6">
      <c r="A36" s="90"/>
      <c r="B36" s="67"/>
      <c r="C36" s="67"/>
      <c r="D36" s="296"/>
      <c r="E36" s="296"/>
      <c r="F36" s="296"/>
    </row>
    <row r="37" spans="1:6">
      <c r="B37" s="1"/>
      <c r="C37" s="1"/>
      <c r="D37" s="1"/>
      <c r="E37" s="1"/>
      <c r="F37" s="1"/>
    </row>
    <row r="38" spans="1:6" ht="15.5">
      <c r="A38" s="64" t="s">
        <v>35</v>
      </c>
      <c r="B38" s="64"/>
      <c r="C38" s="66"/>
      <c r="D38" s="295"/>
      <c r="E38" s="295"/>
      <c r="F38" s="295"/>
    </row>
    <row r="39" spans="1:6">
      <c r="A39" s="89"/>
      <c r="B39" s="65"/>
      <c r="C39" s="65"/>
      <c r="D39" s="296"/>
      <c r="E39" s="296"/>
      <c r="F39" s="296"/>
    </row>
    <row r="40" spans="1:6">
      <c r="A40" s="90"/>
      <c r="B40" s="67"/>
      <c r="C40" s="67"/>
      <c r="D40" s="296"/>
      <c r="E40" s="296"/>
      <c r="F40" s="296"/>
    </row>
    <row r="41" spans="1:6">
      <c r="A41" s="90"/>
      <c r="B41" s="67"/>
      <c r="C41" s="67"/>
      <c r="D41" s="296"/>
      <c r="E41" s="296"/>
      <c r="F41" s="296"/>
    </row>
    <row r="42" spans="1:6">
      <c r="A42" s="90"/>
      <c r="B42" s="67"/>
      <c r="C42" s="67"/>
      <c r="D42" s="296"/>
      <c r="E42" s="296"/>
      <c r="F42" s="296"/>
    </row>
    <row r="43" spans="1:6">
      <c r="A43" s="90"/>
      <c r="B43" s="67"/>
      <c r="C43" s="67"/>
      <c r="D43" s="296"/>
      <c r="E43" s="296"/>
      <c r="F43" s="296"/>
    </row>
    <row r="44" spans="1:6">
      <c r="A44" s="90"/>
      <c r="B44" s="67"/>
      <c r="C44" s="67"/>
      <c r="D44" s="296"/>
      <c r="E44" s="296"/>
      <c r="F44" s="296"/>
    </row>
    <row r="45" spans="1:6">
      <c r="B45" s="1"/>
      <c r="C45" s="1"/>
      <c r="D45" s="1"/>
      <c r="E45" s="1"/>
      <c r="F45" s="1"/>
    </row>
  </sheetData>
  <sheetProtection password="CC7B" sheet="1" formatCells="0" formatColumns="0" formatRows="0" insertColumns="0" insertHyperlinks="0" deleteColumns="0" deleteRows="0" sort="0" autoFilter="0" pivotTables="0"/>
  <mergeCells count="18">
    <mergeCell ref="D40:F40"/>
    <mergeCell ref="D41:F41"/>
    <mergeCell ref="D42:F42"/>
    <mergeCell ref="D43:F43"/>
    <mergeCell ref="D44:F44"/>
    <mergeCell ref="A1:F1"/>
    <mergeCell ref="E3:F3"/>
    <mergeCell ref="D39:F39"/>
    <mergeCell ref="D30:F30"/>
    <mergeCell ref="D31:F31"/>
    <mergeCell ref="D32:F32"/>
    <mergeCell ref="D33:F33"/>
    <mergeCell ref="A29:B29"/>
    <mergeCell ref="D34:F34"/>
    <mergeCell ref="D35:F35"/>
    <mergeCell ref="D36:F36"/>
    <mergeCell ref="D38:F38"/>
    <mergeCell ref="A2:F2"/>
  </mergeCells>
  <hyperlinks>
    <hyperlink ref="E3" location="ОГЛАВЛЕНИЕ!A1" display="ОГЛАВЛЕНИЕ" xr:uid="{00000000-0004-0000-1700-000000000000}"/>
  </hyperlinks>
  <pageMargins left="0.7" right="0.7" top="0.75" bottom="0.75" header="0.3" footer="0.3"/>
  <pageSetup paperSize="9" scale="88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4">
    <tabColor rgb="FFFF0000"/>
    <pageSetUpPr fitToPage="1"/>
  </sheetPr>
  <dimension ref="A1:MT68"/>
  <sheetViews>
    <sheetView view="pageLayout" zoomScaleNormal="100" workbookViewId="0">
      <selection activeCell="H3" sqref="H3"/>
    </sheetView>
  </sheetViews>
  <sheetFormatPr defaultColWidth="9.1796875" defaultRowHeight="14.5"/>
  <cols>
    <col min="1" max="1" width="5.81640625" style="1" customWidth="1"/>
    <col min="2" max="2" width="11.81640625" style="1" customWidth="1"/>
    <col min="3" max="3" width="17.7265625" style="1" customWidth="1"/>
    <col min="4" max="4" width="18.81640625" style="1" customWidth="1"/>
    <col min="5" max="5" width="18.453125" style="1" customWidth="1"/>
    <col min="6" max="6" width="17.7265625" style="1" customWidth="1"/>
    <col min="7" max="7" width="18" style="1" customWidth="1"/>
    <col min="8" max="8" width="18.7265625" style="1" customWidth="1"/>
    <col min="9" max="16384" width="9.1796875" style="1"/>
  </cols>
  <sheetData>
    <row r="1" spans="1:358" ht="17.5">
      <c r="B1" s="293" t="s">
        <v>87</v>
      </c>
      <c r="C1" s="293"/>
      <c r="D1" s="293"/>
      <c r="E1" s="293"/>
      <c r="F1" s="293"/>
      <c r="G1" s="293"/>
      <c r="H1" s="293"/>
    </row>
    <row r="2" spans="1:358" ht="17.5">
      <c r="B2" s="293" t="s">
        <v>111</v>
      </c>
      <c r="C2" s="293"/>
      <c r="D2" s="293"/>
      <c r="E2" s="293"/>
      <c r="F2" s="293"/>
      <c r="G2" s="293"/>
      <c r="H2" s="293"/>
    </row>
    <row r="3" spans="1:358" ht="17.5">
      <c r="B3" s="2"/>
      <c r="C3" s="2"/>
      <c r="D3" s="2"/>
      <c r="E3" s="2"/>
      <c r="F3" s="2"/>
      <c r="G3" s="2"/>
      <c r="H3" s="97" t="s">
        <v>154</v>
      </c>
    </row>
    <row r="4" spans="1:358" s="65" customFormat="1" ht="17.5">
      <c r="A4" s="1"/>
      <c r="B4" s="102"/>
      <c r="C4" s="102"/>
      <c r="D4" s="102"/>
      <c r="E4" s="102"/>
      <c r="F4" s="102"/>
      <c r="G4" s="102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4"/>
      <c r="HZ4" s="164"/>
      <c r="IA4" s="164"/>
      <c r="IB4" s="164"/>
      <c r="IC4" s="164"/>
      <c r="ID4" s="164"/>
      <c r="IE4" s="164"/>
      <c r="IF4" s="164"/>
      <c r="IG4" s="164"/>
      <c r="IH4" s="164"/>
      <c r="II4" s="164"/>
      <c r="IJ4" s="164"/>
      <c r="IK4" s="164"/>
      <c r="IL4" s="164"/>
      <c r="IM4" s="164"/>
      <c r="IN4" s="164"/>
      <c r="IO4" s="164"/>
      <c r="IP4" s="164"/>
      <c r="IQ4" s="164"/>
      <c r="IR4" s="164"/>
      <c r="IS4" s="164"/>
      <c r="IT4" s="164"/>
      <c r="IU4" s="164"/>
      <c r="IV4" s="164"/>
      <c r="IW4" s="164"/>
      <c r="IX4" s="164"/>
      <c r="IY4" s="164"/>
      <c r="IZ4" s="164"/>
      <c r="JA4" s="164"/>
      <c r="JB4" s="164"/>
      <c r="JC4" s="164"/>
      <c r="JD4" s="164"/>
      <c r="JE4" s="164"/>
      <c r="JF4" s="164"/>
      <c r="JG4" s="164"/>
      <c r="JH4" s="164"/>
      <c r="JI4" s="164"/>
      <c r="JJ4" s="164"/>
      <c r="JK4" s="164"/>
      <c r="JL4" s="164"/>
      <c r="JM4" s="164"/>
      <c r="JN4" s="164"/>
      <c r="JO4" s="164"/>
      <c r="JP4" s="164"/>
      <c r="JQ4" s="164"/>
      <c r="JR4" s="164"/>
      <c r="JS4" s="164"/>
      <c r="JT4" s="164"/>
      <c r="JU4" s="164"/>
      <c r="JV4" s="164"/>
      <c r="JW4" s="164"/>
      <c r="JX4" s="164"/>
      <c r="JY4" s="164"/>
      <c r="JZ4" s="164"/>
      <c r="KA4" s="164"/>
      <c r="KB4" s="164"/>
      <c r="KC4" s="164"/>
      <c r="KD4" s="164"/>
      <c r="KE4" s="164"/>
      <c r="KF4" s="164"/>
      <c r="KG4" s="164"/>
      <c r="KH4" s="164"/>
      <c r="KI4" s="164"/>
      <c r="KJ4" s="164"/>
      <c r="KK4" s="164"/>
      <c r="KL4" s="164"/>
      <c r="KM4" s="164"/>
      <c r="KN4" s="164"/>
      <c r="KO4" s="164"/>
      <c r="KP4" s="164"/>
      <c r="KQ4" s="164"/>
      <c r="KR4" s="164"/>
      <c r="KS4" s="164"/>
      <c r="KT4" s="164"/>
      <c r="KU4" s="164"/>
      <c r="KV4" s="164"/>
      <c r="KW4" s="164"/>
      <c r="KX4" s="164"/>
      <c r="KY4" s="164"/>
      <c r="KZ4" s="164"/>
      <c r="LA4" s="164"/>
      <c r="LB4" s="164"/>
      <c r="LC4" s="164"/>
      <c r="LD4" s="164"/>
      <c r="LE4" s="164"/>
      <c r="LF4" s="164"/>
      <c r="LG4" s="164"/>
      <c r="LH4" s="164"/>
      <c r="LI4" s="164"/>
      <c r="LJ4" s="164"/>
      <c r="LK4" s="164"/>
      <c r="LL4" s="164"/>
      <c r="LM4" s="164"/>
      <c r="LN4" s="164"/>
      <c r="LO4" s="164"/>
      <c r="LP4" s="164"/>
      <c r="LQ4" s="164"/>
      <c r="LR4" s="164"/>
      <c r="LS4" s="164"/>
      <c r="LT4" s="164"/>
      <c r="LU4" s="164"/>
      <c r="LV4" s="164"/>
      <c r="LW4" s="164"/>
      <c r="LX4" s="164"/>
      <c r="LY4" s="164"/>
      <c r="LZ4" s="164"/>
      <c r="MA4" s="164"/>
      <c r="MB4" s="164"/>
      <c r="MC4" s="164"/>
      <c r="MD4" s="164"/>
      <c r="ME4" s="164"/>
      <c r="MF4" s="164"/>
      <c r="MG4" s="164"/>
      <c r="MH4" s="164"/>
      <c r="MI4" s="164"/>
      <c r="MJ4" s="164"/>
      <c r="MK4" s="164"/>
      <c r="ML4" s="164"/>
      <c r="MM4" s="164"/>
      <c r="MN4" s="164"/>
      <c r="MO4" s="164"/>
      <c r="MP4" s="164"/>
      <c r="MQ4" s="164"/>
      <c r="MR4" s="164"/>
      <c r="MS4" s="164"/>
      <c r="MT4" s="164"/>
    </row>
    <row r="5" spans="1:358" ht="46.5">
      <c r="A5" s="103"/>
      <c r="B5" s="99"/>
      <c r="C5" s="100" t="s">
        <v>88</v>
      </c>
      <c r="D5" s="100" t="s">
        <v>89</v>
      </c>
      <c r="E5" s="100" t="s">
        <v>90</v>
      </c>
      <c r="F5" s="100" t="s">
        <v>91</v>
      </c>
      <c r="G5" s="101" t="s">
        <v>92</v>
      </c>
      <c r="H5" s="165" t="s">
        <v>86</v>
      </c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  <c r="IW5" s="164"/>
      <c r="IX5" s="164"/>
      <c r="IY5" s="164"/>
      <c r="IZ5" s="164"/>
      <c r="JA5" s="164"/>
      <c r="JB5" s="164"/>
      <c r="JC5" s="164"/>
      <c r="JD5" s="164"/>
      <c r="JE5" s="164"/>
      <c r="JF5" s="164"/>
      <c r="JG5" s="164"/>
      <c r="JH5" s="164"/>
      <c r="JI5" s="164"/>
      <c r="JJ5" s="164"/>
      <c r="JK5" s="164"/>
      <c r="JL5" s="164"/>
      <c r="JM5" s="164"/>
      <c r="JN5" s="164"/>
      <c r="JO5" s="164"/>
      <c r="JP5" s="164"/>
      <c r="JQ5" s="164"/>
      <c r="JR5" s="164"/>
      <c r="JS5" s="164"/>
      <c r="JT5" s="164"/>
      <c r="JU5" s="164"/>
      <c r="JV5" s="164"/>
      <c r="JW5" s="164"/>
      <c r="JX5" s="164"/>
      <c r="JY5" s="164"/>
      <c r="JZ5" s="164"/>
      <c r="KA5" s="164"/>
      <c r="KB5" s="164"/>
      <c r="KC5" s="164"/>
      <c r="KD5" s="164"/>
      <c r="KE5" s="164"/>
      <c r="KF5" s="164"/>
      <c r="KG5" s="164"/>
      <c r="KH5" s="164"/>
      <c r="KI5" s="164"/>
      <c r="KJ5" s="164"/>
      <c r="KK5" s="164"/>
      <c r="KL5" s="164"/>
      <c r="KM5" s="164"/>
      <c r="KN5" s="164"/>
      <c r="KO5" s="164"/>
      <c r="KP5" s="164"/>
      <c r="KQ5" s="164"/>
      <c r="KR5" s="164"/>
      <c r="KS5" s="164"/>
      <c r="KT5" s="164"/>
      <c r="KU5" s="164"/>
      <c r="KV5" s="164"/>
      <c r="KW5" s="164"/>
      <c r="KX5" s="164"/>
      <c r="KY5" s="164"/>
      <c r="KZ5" s="164"/>
      <c r="LA5" s="164"/>
      <c r="LB5" s="164"/>
      <c r="LC5" s="164"/>
      <c r="LD5" s="164"/>
      <c r="LE5" s="164"/>
      <c r="LF5" s="164"/>
      <c r="LG5" s="164"/>
      <c r="LH5" s="164"/>
      <c r="LI5" s="164"/>
      <c r="LJ5" s="164"/>
      <c r="LK5" s="164"/>
      <c r="LL5" s="164"/>
      <c r="LM5" s="164"/>
      <c r="LN5" s="164"/>
      <c r="LO5" s="164"/>
      <c r="LP5" s="164"/>
      <c r="LQ5" s="164"/>
      <c r="LR5" s="164"/>
      <c r="LS5" s="164"/>
      <c r="LT5" s="164"/>
      <c r="LU5" s="164"/>
      <c r="LV5" s="164"/>
      <c r="LW5" s="164"/>
      <c r="LX5" s="164"/>
      <c r="LY5" s="164"/>
      <c r="LZ5" s="164"/>
      <c r="MA5" s="164"/>
      <c r="MB5" s="164"/>
      <c r="MC5" s="164"/>
      <c r="MD5" s="164"/>
      <c r="ME5" s="164"/>
      <c r="MF5" s="164"/>
      <c r="MG5" s="164"/>
      <c r="MH5" s="164"/>
      <c r="MI5" s="164"/>
      <c r="MJ5" s="164"/>
      <c r="MK5" s="164"/>
      <c r="ML5" s="164"/>
      <c r="MM5" s="164"/>
      <c r="MN5" s="164"/>
      <c r="MO5" s="164"/>
      <c r="MP5" s="164"/>
      <c r="MQ5" s="164"/>
      <c r="MR5" s="164"/>
      <c r="MS5" s="164"/>
      <c r="MT5" s="164"/>
    </row>
    <row r="6" spans="1:358" ht="15">
      <c r="B6" s="6"/>
      <c r="C6" s="7" t="s">
        <v>93</v>
      </c>
      <c r="D6" s="7" t="s">
        <v>94</v>
      </c>
      <c r="E6" s="7" t="s">
        <v>95</v>
      </c>
      <c r="F6" s="7" t="s">
        <v>96</v>
      </c>
      <c r="G6" s="7" t="s">
        <v>97</v>
      </c>
      <c r="H6" s="124" t="s">
        <v>98</v>
      </c>
    </row>
    <row r="7" spans="1:358" ht="18">
      <c r="B7" s="8" t="s">
        <v>31</v>
      </c>
      <c r="C7" s="134">
        <f>'ИТОГ РР'!F7</f>
        <v>3.6947150072150072</v>
      </c>
      <c r="D7" s="63">
        <f>'ИТОГ ПР'!E6</f>
        <v>3.7022727272727272</v>
      </c>
      <c r="E7" s="130">
        <f>'ИТОГ СК'!F6</f>
        <v>3.6962962962962962</v>
      </c>
      <c r="F7" s="136">
        <f>'ИТОГ ХЭ'!H6</f>
        <v>3.7020833333333329</v>
      </c>
      <c r="G7" s="137">
        <f>'ИТОГ ФР'!E7</f>
        <v>3.71875</v>
      </c>
      <c r="H7" s="138">
        <f>(C7+D7+E7+F7+G7)/5</f>
        <v>3.7028234728234724</v>
      </c>
    </row>
    <row r="8" spans="1:358" ht="18">
      <c r="B8" s="8" t="s">
        <v>32</v>
      </c>
      <c r="C8" s="134">
        <f>'ИТОГ РР'!F8</f>
        <v>3.8963744588744591</v>
      </c>
      <c r="D8" s="63">
        <f>'ИТОГ ПР'!E7</f>
        <v>3.8909090909090907</v>
      </c>
      <c r="E8" s="130">
        <f>'ИТОГ СК'!F7</f>
        <v>3.8759259259259262</v>
      </c>
      <c r="F8" s="136">
        <f>'ИТОГ ХЭ'!H7</f>
        <v>3.8947916666666664</v>
      </c>
      <c r="G8" s="137">
        <f>'ИТОГ ФР'!E8</f>
        <v>3.953125</v>
      </c>
      <c r="H8" s="138">
        <f>(C8+D8+E8+F8+G8)/5</f>
        <v>3.9022252284752286</v>
      </c>
    </row>
    <row r="29" spans="2:2" ht="15.5">
      <c r="B29" s="9" t="s">
        <v>99</v>
      </c>
    </row>
    <row r="31" spans="2:2">
      <c r="B31" s="91" t="s">
        <v>100</v>
      </c>
    </row>
    <row r="32" spans="2:2">
      <c r="B32" s="91" t="s">
        <v>101</v>
      </c>
    </row>
    <row r="33" spans="2:8">
      <c r="B33" s="92" t="s">
        <v>102</v>
      </c>
      <c r="C33" s="295"/>
      <c r="D33" s="295"/>
      <c r="E33" s="295"/>
      <c r="F33" s="295"/>
      <c r="G33" s="295"/>
      <c r="H33" s="295"/>
    </row>
    <row r="34" spans="2:8">
      <c r="B34" s="92" t="s">
        <v>103</v>
      </c>
      <c r="C34" s="295"/>
      <c r="D34" s="295"/>
      <c r="E34" s="295"/>
      <c r="F34" s="295"/>
      <c r="G34" s="295"/>
      <c r="H34" s="295"/>
    </row>
    <row r="35" spans="2:8">
      <c r="B35" s="92" t="s">
        <v>104</v>
      </c>
      <c r="C35" s="296"/>
      <c r="D35" s="296"/>
      <c r="E35" s="296"/>
      <c r="F35" s="296"/>
      <c r="G35" s="296"/>
      <c r="H35" s="296"/>
    </row>
    <row r="38" spans="2:8">
      <c r="B38" s="91" t="s">
        <v>105</v>
      </c>
    </row>
    <row r="39" spans="2:8">
      <c r="B39" s="367" t="s">
        <v>106</v>
      </c>
      <c r="C39" s="367"/>
      <c r="D39" s="367"/>
      <c r="E39" s="295"/>
      <c r="F39" s="295"/>
      <c r="G39" s="295"/>
      <c r="H39" s="295"/>
    </row>
    <row r="40" spans="2:8">
      <c r="B40" s="93"/>
      <c r="C40" s="93"/>
      <c r="D40" s="93"/>
      <c r="E40" s="10"/>
      <c r="F40" s="10"/>
      <c r="G40" s="10"/>
      <c r="H40" s="10"/>
    </row>
    <row r="41" spans="2:8">
      <c r="B41" s="94"/>
      <c r="C41" s="94"/>
      <c r="D41" s="94"/>
      <c r="E41" s="10"/>
      <c r="F41" s="10"/>
      <c r="G41" s="10"/>
      <c r="H41" s="10"/>
    </row>
    <row r="42" spans="2:8">
      <c r="B42" s="94"/>
      <c r="C42" s="94"/>
      <c r="D42" s="94"/>
      <c r="E42" s="10"/>
      <c r="F42" s="10"/>
      <c r="G42" s="10"/>
      <c r="H42" s="10"/>
    </row>
    <row r="43" spans="2:8">
      <c r="B43" s="94"/>
      <c r="C43" s="94"/>
      <c r="D43" s="94"/>
      <c r="E43" s="10"/>
      <c r="F43" s="10"/>
      <c r="G43" s="10"/>
      <c r="H43" s="10"/>
    </row>
    <row r="44" spans="2:8">
      <c r="B44" s="94"/>
      <c r="C44" s="94"/>
      <c r="D44" s="94"/>
      <c r="E44" s="10"/>
      <c r="F44" s="10"/>
      <c r="G44" s="10"/>
      <c r="H44" s="10"/>
    </row>
    <row r="45" spans="2:8">
      <c r="B45" s="367" t="s">
        <v>107</v>
      </c>
      <c r="C45" s="367"/>
      <c r="D45" s="367"/>
      <c r="E45" s="296"/>
      <c r="F45" s="296"/>
      <c r="G45" s="296"/>
      <c r="H45" s="296"/>
    </row>
    <row r="46" spans="2:8">
      <c r="B46" s="93"/>
      <c r="C46" s="93"/>
      <c r="D46" s="93"/>
      <c r="E46" s="11"/>
      <c r="F46" s="11"/>
      <c r="G46" s="11"/>
      <c r="H46" s="11"/>
    </row>
    <row r="47" spans="2:8">
      <c r="B47" s="94"/>
      <c r="C47" s="94"/>
      <c r="D47" s="94"/>
      <c r="E47" s="11"/>
      <c r="F47" s="11"/>
      <c r="G47" s="11"/>
      <c r="H47" s="11"/>
    </row>
    <row r="48" spans="2:8">
      <c r="B48" s="94"/>
      <c r="C48" s="94"/>
      <c r="D48" s="94"/>
      <c r="E48" s="11"/>
      <c r="F48" s="11"/>
      <c r="G48" s="11"/>
      <c r="H48" s="11"/>
    </row>
    <row r="49" spans="2:8">
      <c r="B49" s="94"/>
      <c r="C49" s="94"/>
      <c r="D49" s="94"/>
      <c r="E49" s="11"/>
      <c r="F49" s="11"/>
      <c r="G49" s="11"/>
      <c r="H49" s="11"/>
    </row>
    <row r="50" spans="2:8">
      <c r="B50" s="94"/>
      <c r="C50" s="94"/>
      <c r="D50" s="94"/>
      <c r="E50" s="11"/>
      <c r="F50" s="11"/>
      <c r="G50" s="11"/>
      <c r="H50" s="11"/>
    </row>
    <row r="51" spans="2:8">
      <c r="B51" s="367" t="s">
        <v>108</v>
      </c>
      <c r="C51" s="367"/>
      <c r="D51" s="367"/>
      <c r="E51" s="296"/>
      <c r="F51" s="296"/>
      <c r="G51" s="296"/>
      <c r="H51" s="296"/>
    </row>
    <row r="52" spans="2:8">
      <c r="B52" s="93"/>
      <c r="C52" s="93"/>
      <c r="D52" s="93"/>
      <c r="E52" s="11"/>
      <c r="F52" s="11"/>
      <c r="G52" s="11"/>
      <c r="H52" s="11"/>
    </row>
    <row r="53" spans="2:8">
      <c r="B53" s="94"/>
      <c r="C53" s="94"/>
      <c r="D53" s="94"/>
      <c r="E53" s="11"/>
      <c r="F53" s="11"/>
      <c r="G53" s="11"/>
      <c r="H53" s="11"/>
    </row>
    <row r="54" spans="2:8">
      <c r="B54" s="94"/>
      <c r="C54" s="94"/>
      <c r="D54" s="94"/>
      <c r="E54" s="11"/>
      <c r="F54" s="11"/>
      <c r="G54" s="11"/>
      <c r="H54" s="11"/>
    </row>
    <row r="55" spans="2:8">
      <c r="B55" s="94"/>
      <c r="C55" s="94"/>
      <c r="D55" s="94"/>
      <c r="E55" s="11"/>
      <c r="F55" s="11"/>
      <c r="G55" s="11"/>
      <c r="H55" s="11"/>
    </row>
    <row r="56" spans="2:8">
      <c r="B56" s="94"/>
      <c r="C56" s="94"/>
      <c r="D56" s="94"/>
      <c r="E56" s="11"/>
      <c r="F56" s="11"/>
      <c r="G56" s="11"/>
      <c r="H56" s="11"/>
    </row>
    <row r="57" spans="2:8">
      <c r="B57" s="367" t="s">
        <v>109</v>
      </c>
      <c r="C57" s="367"/>
      <c r="D57" s="367"/>
      <c r="E57" s="296"/>
      <c r="F57" s="296"/>
      <c r="G57" s="296"/>
      <c r="H57" s="296"/>
    </row>
    <row r="58" spans="2:8">
      <c r="B58" s="93"/>
      <c r="C58" s="93"/>
      <c r="D58" s="93"/>
      <c r="E58" s="11"/>
      <c r="F58" s="11"/>
      <c r="G58" s="11"/>
      <c r="H58" s="11"/>
    </row>
    <row r="59" spans="2:8">
      <c r="B59" s="94"/>
      <c r="C59" s="94"/>
      <c r="D59" s="94"/>
      <c r="E59" s="11"/>
      <c r="F59" s="11"/>
      <c r="G59" s="11"/>
      <c r="H59" s="11"/>
    </row>
    <row r="60" spans="2:8">
      <c r="B60" s="94"/>
      <c r="C60" s="94"/>
      <c r="D60" s="94"/>
      <c r="E60" s="11"/>
      <c r="F60" s="11"/>
      <c r="G60" s="11"/>
      <c r="H60" s="11"/>
    </row>
    <row r="61" spans="2:8">
      <c r="B61" s="94"/>
      <c r="C61" s="94"/>
      <c r="D61" s="94"/>
      <c r="E61" s="11"/>
      <c r="F61" s="11"/>
      <c r="G61" s="11"/>
      <c r="H61" s="11"/>
    </row>
    <row r="62" spans="2:8">
      <c r="B62" s="94"/>
      <c r="C62" s="94"/>
      <c r="D62" s="94"/>
      <c r="E62" s="11"/>
      <c r="F62" s="11"/>
      <c r="G62" s="11"/>
      <c r="H62" s="11"/>
    </row>
    <row r="63" spans="2:8">
      <c r="B63" s="367" t="s">
        <v>110</v>
      </c>
      <c r="C63" s="367"/>
      <c r="D63" s="367"/>
      <c r="E63" s="296"/>
      <c r="F63" s="296"/>
      <c r="G63" s="296"/>
      <c r="H63" s="296"/>
    </row>
    <row r="64" spans="2:8">
      <c r="B64" s="65"/>
      <c r="C64" s="65"/>
      <c r="D64" s="65"/>
      <c r="E64" s="296"/>
      <c r="F64" s="296"/>
      <c r="G64" s="296"/>
      <c r="H64" s="296"/>
    </row>
    <row r="65" spans="2:8">
      <c r="B65" s="67"/>
      <c r="C65" s="67"/>
      <c r="D65" s="67"/>
      <c r="E65" s="296"/>
      <c r="F65" s="296"/>
      <c r="G65" s="296"/>
      <c r="H65" s="296"/>
    </row>
    <row r="66" spans="2:8">
      <c r="B66" s="67"/>
      <c r="C66" s="67"/>
      <c r="D66" s="67"/>
      <c r="E66" s="296"/>
      <c r="F66" s="296"/>
      <c r="G66" s="296"/>
      <c r="H66" s="296"/>
    </row>
    <row r="67" spans="2:8">
      <c r="B67" s="67"/>
      <c r="C67" s="67"/>
      <c r="D67" s="67"/>
      <c r="E67" s="296"/>
      <c r="F67" s="296"/>
      <c r="G67" s="296"/>
      <c r="H67" s="296"/>
    </row>
    <row r="68" spans="2:8">
      <c r="B68" s="67"/>
      <c r="C68" s="67"/>
      <c r="D68" s="67"/>
      <c r="E68" s="296"/>
      <c r="F68" s="296"/>
      <c r="G68" s="296"/>
      <c r="H68" s="296"/>
    </row>
  </sheetData>
  <sheetProtection algorithmName="SHA-512" hashValue="fwhwr+/QtwLOsSIek8g1P0QYx+9NUyXPmI2EC5PB8ulJIGPNNlJ0D7f+nbreiT1mdQ5jbjG2oSNao5Z9w8J5Kg==" saltValue="WtkOzDBKPeKtSAQ0VY01Jg==" spinCount="100000" sheet="1" objects="1" formatCells="0" formatColumns="0" formatRows="0" insertColumns="0" insertHyperlinks="0" deleteColumns="0" sort="0" autoFilter="0" pivotTables="0"/>
  <mergeCells count="20">
    <mergeCell ref="E68:H68"/>
    <mergeCell ref="B63:D63"/>
    <mergeCell ref="E63:H63"/>
    <mergeCell ref="E64:H64"/>
    <mergeCell ref="E65:H65"/>
    <mergeCell ref="E66:H66"/>
    <mergeCell ref="E67:H67"/>
    <mergeCell ref="B45:D45"/>
    <mergeCell ref="E45:H45"/>
    <mergeCell ref="B51:D51"/>
    <mergeCell ref="E51:H51"/>
    <mergeCell ref="B57:D57"/>
    <mergeCell ref="E57:H57"/>
    <mergeCell ref="B39:D39"/>
    <mergeCell ref="E39:H39"/>
    <mergeCell ref="B1:H1"/>
    <mergeCell ref="B2:H2"/>
    <mergeCell ref="C33:H33"/>
    <mergeCell ref="C34:H34"/>
    <mergeCell ref="C35:H35"/>
  </mergeCells>
  <hyperlinks>
    <hyperlink ref="H3" location="ОГЛАВЛЕНИЕ!A1" display="ОГЛАВЛЕНИЕ" xr:uid="{00000000-0004-0000-1800-000000000000}"/>
  </hyperlinks>
  <pageMargins left="0.45208333333333334" right="0.34270833333333334" top="0.59791666666666665" bottom="0.50187499999999996" header="0.3" footer="0.3"/>
  <pageSetup paperSize="9" scale="74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31"/>
  <dimension ref="A1:Z1111"/>
  <sheetViews>
    <sheetView tabSelected="1" view="pageLayout" topLeftCell="A43" zoomScaleNormal="100" zoomScaleSheetLayoutView="115" workbookViewId="0">
      <selection activeCell="B9" sqref="B9:F9"/>
    </sheetView>
  </sheetViews>
  <sheetFormatPr defaultColWidth="9.1796875" defaultRowHeight="14.5"/>
  <cols>
    <col min="1" max="1" width="4.54296875" style="171" customWidth="1"/>
    <col min="2" max="2" width="9.1796875" style="171"/>
    <col min="3" max="3" width="6" style="171" customWidth="1"/>
    <col min="4" max="4" width="13" style="171" customWidth="1"/>
    <col min="5" max="5" width="12.7265625" style="171" customWidth="1"/>
    <col min="6" max="6" width="13.1796875" style="171" customWidth="1"/>
    <col min="7" max="7" width="15.54296875" style="171" customWidth="1"/>
    <col min="8" max="8" width="12" style="171" bestFit="1" customWidth="1"/>
    <col min="9" max="16384" width="9.1796875" style="171"/>
  </cols>
  <sheetData>
    <row r="1" spans="1:8">
      <c r="A1" s="168" t="s">
        <v>172</v>
      </c>
      <c r="B1" s="169" t="s">
        <v>173</v>
      </c>
      <c r="C1" s="170"/>
      <c r="D1" s="368" t="str">
        <f>'Список группы'!C4</f>
        <v>Бахтин Антон</v>
      </c>
      <c r="E1" s="368"/>
      <c r="F1" s="368"/>
    </row>
    <row r="2" spans="1:8">
      <c r="A2" s="170"/>
      <c r="B2" s="170"/>
      <c r="C2" s="170"/>
      <c r="D2" s="170"/>
      <c r="E2" s="170"/>
      <c r="F2" s="170"/>
      <c r="G2" s="170"/>
      <c r="H2" s="170"/>
    </row>
    <row r="3" spans="1:8" ht="42">
      <c r="A3" s="170"/>
      <c r="B3" s="371" t="s">
        <v>176</v>
      </c>
      <c r="C3" s="371"/>
      <c r="D3" s="172" t="s">
        <v>88</v>
      </c>
      <c r="E3" s="172" t="s">
        <v>89</v>
      </c>
      <c r="F3" s="172" t="s">
        <v>179</v>
      </c>
      <c r="G3" s="172" t="s">
        <v>180</v>
      </c>
      <c r="H3" s="172" t="s">
        <v>92</v>
      </c>
    </row>
    <row r="4" spans="1:8">
      <c r="A4" s="170"/>
      <c r="B4" s="371"/>
      <c r="C4" s="371"/>
      <c r="D4" s="173" t="s">
        <v>93</v>
      </c>
      <c r="E4" s="173" t="s">
        <v>94</v>
      </c>
      <c r="F4" s="173" t="s">
        <v>95</v>
      </c>
      <c r="G4" s="173" t="s">
        <v>96</v>
      </c>
      <c r="H4" s="173" t="s">
        <v>97</v>
      </c>
    </row>
    <row r="5" spans="1:8">
      <c r="A5" s="170"/>
      <c r="B5" s="375" t="s">
        <v>177</v>
      </c>
      <c r="C5" s="377"/>
      <c r="D5" s="174">
        <f>('РР-1'!$U$7+'РР-2'!$Q$6+'РР-3'!$Y$6+'РР-4'!$R$6)/4</f>
        <v>3.2438672438672436</v>
      </c>
      <c r="E5" s="175">
        <f>('ПР-1'!$Y$8+'ПР-2'!$M$6)/2</f>
        <v>3.290909090909091</v>
      </c>
      <c r="F5" s="175">
        <f>('СК-1'!$V$8+'СК-2'!$N$8+'СК-3'!$O$6)/3</f>
        <v>3.3185185185185184</v>
      </c>
      <c r="G5" s="175">
        <f>('ХЭ-1'!$K$8+'ХЭ-2'!$M$5+'ХЭ-3'!$S$6+'ХЭ-4'!$X$6+'ХЭ-5'!$G$6+'ХЭ-5'!$M$6)/6</f>
        <v>3.2666666666666671</v>
      </c>
      <c r="H5" s="175">
        <f>('ФР-1'!$S$8+'ФР-2'!$K$6)/2</f>
        <v>3.25</v>
      </c>
    </row>
    <row r="6" spans="1:8">
      <c r="A6" s="170"/>
      <c r="B6" s="375" t="s">
        <v>178</v>
      </c>
      <c r="C6" s="377"/>
      <c r="D6" s="174">
        <f>('РР-1'!$V$7+'РР-2'!$R$6+'РР-3'!$Z$6+'РР-4'!$S$6)/4</f>
        <v>4.2438672438672436</v>
      </c>
      <c r="E6" s="175">
        <f>('ПР-1'!$Z$8+'ПР-2'!$N$6)/2</f>
        <v>4.290909090909091</v>
      </c>
      <c r="F6" s="175">
        <f>('СК-1'!$W$8+'СК-2'!$O$8+'СК-3'!$P$6)/3</f>
        <v>4.3185185185185189</v>
      </c>
      <c r="G6" s="175">
        <f>('ХЭ-1'!$L$8+'ХЭ-2'!$N$5+'ХЭ-3'!$T$6+'ХЭ-4'!$Y$6+'ХЭ-5'!$H$6+'ХЭ-5'!$N$6)/6</f>
        <v>4.2666666666666666</v>
      </c>
      <c r="H6" s="175">
        <f>('ФР-1'!$T$8+'ФР-2'!$L$6)/2</f>
        <v>4.25</v>
      </c>
    </row>
    <row r="7" spans="1:8">
      <c r="A7" s="170"/>
      <c r="B7" s="176"/>
      <c r="C7" s="176"/>
      <c r="D7" s="177"/>
      <c r="E7" s="178"/>
      <c r="F7" s="178"/>
      <c r="G7" s="179"/>
      <c r="H7" s="179"/>
    </row>
    <row r="8" spans="1:8" ht="19.5" customHeight="1">
      <c r="A8" s="170"/>
      <c r="B8" s="180"/>
      <c r="C8" s="180"/>
      <c r="D8" s="181"/>
      <c r="E8" s="182"/>
      <c r="F8" s="182"/>
      <c r="G8" s="183" t="s">
        <v>174</v>
      </c>
      <c r="H8" s="183" t="s">
        <v>175</v>
      </c>
    </row>
    <row r="9" spans="1:8" ht="15.75" customHeight="1">
      <c r="A9" s="170"/>
      <c r="B9" s="372" t="s">
        <v>181</v>
      </c>
      <c r="C9" s="373"/>
      <c r="D9" s="373"/>
      <c r="E9" s="373"/>
      <c r="F9" s="374"/>
      <c r="G9" s="184">
        <f>SUM(D5:H5)</f>
        <v>16.369961519961521</v>
      </c>
      <c r="H9" s="184">
        <f>SUM(D6:H6)</f>
        <v>21.369961519961521</v>
      </c>
    </row>
    <row r="10" spans="1:8" ht="15.75" customHeight="1">
      <c r="A10" s="170"/>
      <c r="B10" s="375" t="s">
        <v>182</v>
      </c>
      <c r="C10" s="376"/>
      <c r="D10" s="376"/>
      <c r="E10" s="376"/>
      <c r="F10" s="377"/>
      <c r="G10" s="185">
        <f>$G$9/25</f>
        <v>0.65479846079846082</v>
      </c>
      <c r="H10" s="185">
        <f>$H$9/25</f>
        <v>0.85479846079846089</v>
      </c>
    </row>
    <row r="11" spans="1:8" ht="15.75" customHeight="1">
      <c r="A11" s="170"/>
      <c r="B11" s="170"/>
      <c r="C11" s="170"/>
      <c r="D11" s="170"/>
      <c r="E11" s="170"/>
      <c r="F11" s="170"/>
      <c r="G11" s="170"/>
      <c r="H11" s="170"/>
    </row>
    <row r="12" spans="1:8" ht="69" customHeight="1">
      <c r="A12" s="170"/>
      <c r="B12" s="170"/>
      <c r="C12" s="170"/>
      <c r="D12" s="170"/>
      <c r="E12" s="170"/>
      <c r="F12" s="170"/>
      <c r="G12" s="170"/>
      <c r="H12" s="170"/>
    </row>
    <row r="13" spans="1:8" ht="16.5" customHeight="1">
      <c r="A13" s="170"/>
      <c r="B13" s="170"/>
      <c r="C13" s="170"/>
      <c r="D13" s="170"/>
      <c r="E13" s="170"/>
      <c r="F13" s="170"/>
      <c r="G13" s="170"/>
      <c r="H13" s="170"/>
    </row>
    <row r="14" spans="1:8">
      <c r="A14" s="170"/>
      <c r="B14" s="170"/>
      <c r="C14" s="170"/>
      <c r="D14" s="170"/>
      <c r="E14" s="170"/>
      <c r="F14" s="170"/>
      <c r="G14" s="170"/>
      <c r="H14" s="170"/>
    </row>
    <row r="15" spans="1:8" ht="19.5" customHeight="1">
      <c r="A15" s="170"/>
      <c r="B15" s="170"/>
      <c r="C15" s="170"/>
      <c r="D15" s="170"/>
      <c r="E15" s="170"/>
      <c r="F15" s="170"/>
      <c r="G15" s="170"/>
      <c r="H15" s="170"/>
    </row>
    <row r="16" spans="1:8" ht="19.5" customHeight="1">
      <c r="A16" s="170"/>
      <c r="B16" s="170"/>
      <c r="C16" s="170"/>
      <c r="D16" s="170"/>
      <c r="E16" s="170"/>
      <c r="F16" s="170"/>
      <c r="G16" s="170"/>
      <c r="H16" s="170"/>
    </row>
    <row r="17" spans="1:8" ht="19.5" customHeight="1">
      <c r="A17" s="170"/>
      <c r="B17" s="170"/>
      <c r="C17" s="170"/>
      <c r="D17" s="170"/>
      <c r="E17" s="170"/>
      <c r="F17" s="170"/>
      <c r="G17" s="170"/>
      <c r="H17" s="170"/>
    </row>
    <row r="18" spans="1:8" ht="15.75" customHeight="1">
      <c r="A18" s="170"/>
      <c r="B18" s="170"/>
      <c r="C18" s="170"/>
      <c r="D18" s="170"/>
      <c r="E18" s="170"/>
      <c r="F18" s="170"/>
      <c r="G18" s="170"/>
      <c r="H18" s="170"/>
    </row>
    <row r="19" spans="1:8" ht="16.5" customHeight="1">
      <c r="A19" s="170"/>
      <c r="B19" s="170"/>
      <c r="C19" s="170"/>
      <c r="D19" s="170"/>
      <c r="E19" s="170"/>
      <c r="F19" s="170"/>
      <c r="G19" s="170"/>
      <c r="H19" s="170"/>
    </row>
    <row r="20" spans="1:8" ht="15.75" customHeight="1">
      <c r="A20" s="170"/>
      <c r="B20" s="170"/>
      <c r="C20" s="170"/>
      <c r="D20" s="170"/>
      <c r="E20" s="170"/>
      <c r="F20" s="170"/>
      <c r="G20" s="170"/>
      <c r="H20" s="170"/>
    </row>
    <row r="21" spans="1:8" ht="15.75" customHeight="1">
      <c r="A21" s="170"/>
      <c r="B21" s="170"/>
      <c r="C21" s="170"/>
      <c r="D21" s="170"/>
      <c r="E21" s="170"/>
      <c r="F21" s="170"/>
      <c r="G21" s="170"/>
      <c r="H21" s="170"/>
    </row>
    <row r="22" spans="1:8" ht="15.75" customHeight="1">
      <c r="A22" s="170"/>
      <c r="B22" s="170"/>
      <c r="C22" s="170"/>
      <c r="D22" s="170"/>
      <c r="E22" s="170"/>
      <c r="F22" s="170"/>
      <c r="G22" s="170"/>
      <c r="H22" s="170"/>
    </row>
    <row r="23" spans="1:8" ht="15.75" customHeight="1">
      <c r="A23" s="170"/>
      <c r="B23" s="170"/>
      <c r="C23" s="170"/>
      <c r="D23" s="170"/>
      <c r="E23" s="170"/>
      <c r="F23" s="170"/>
      <c r="G23" s="170"/>
      <c r="H23" s="170"/>
    </row>
    <row r="24" spans="1:8" ht="15.75" customHeight="1">
      <c r="A24" s="170"/>
      <c r="B24" s="170"/>
      <c r="C24" s="170"/>
      <c r="D24" s="170"/>
      <c r="E24" s="170"/>
      <c r="F24" s="170"/>
      <c r="G24" s="170"/>
      <c r="H24" s="170"/>
    </row>
    <row r="25" spans="1:8" ht="15.75" customHeight="1">
      <c r="A25" s="170"/>
      <c r="B25" s="170"/>
      <c r="C25" s="170"/>
      <c r="D25" s="170"/>
      <c r="E25" s="170"/>
      <c r="F25" s="170"/>
      <c r="G25" s="170"/>
      <c r="H25" s="170"/>
    </row>
    <row r="26" spans="1:8" ht="15.75" customHeight="1">
      <c r="A26" s="170"/>
      <c r="B26" s="378" t="s">
        <v>183</v>
      </c>
      <c r="C26" s="378"/>
      <c r="D26" s="378"/>
      <c r="E26" s="378"/>
      <c r="F26" s="378"/>
      <c r="G26" s="378"/>
      <c r="H26" s="378"/>
    </row>
    <row r="27" spans="1:8" ht="17.25" customHeight="1">
      <c r="A27" s="170"/>
      <c r="B27" s="186" t="s">
        <v>14</v>
      </c>
      <c r="C27" s="370">
        <f>G10</f>
        <v>0.65479846079846082</v>
      </c>
      <c r="D27" s="370"/>
      <c r="E27" s="369" t="str">
        <f>IF(C27&gt;=80%,"Высокий уровень",IF(C27&gt;=50%,"Средний уровень",IF(C27&lt;49%,"Низкий уровень")))</f>
        <v>Средний уровень</v>
      </c>
      <c r="F27" s="369"/>
      <c r="G27" s="369"/>
      <c r="H27" s="369"/>
    </row>
    <row r="28" spans="1:8" ht="15.75" customHeight="1">
      <c r="A28" s="170"/>
      <c r="B28" s="186" t="s">
        <v>15</v>
      </c>
      <c r="C28" s="370">
        <f>H10</f>
        <v>0.85479846079846089</v>
      </c>
      <c r="D28" s="370"/>
      <c r="E28" s="369" t="str">
        <f>IF(C28&gt;=80%,"Высокий уровень",IF(C28&gt;=50%,"Средний уровень",IF(C28&lt;49%,"Низкий уровень")))</f>
        <v>Высокий уровень</v>
      </c>
      <c r="F28" s="369"/>
      <c r="G28" s="369"/>
      <c r="H28" s="369"/>
    </row>
    <row r="29" spans="1:8" ht="15.75" customHeight="1">
      <c r="A29" s="170"/>
      <c r="B29" s="170"/>
      <c r="C29" s="170"/>
      <c r="D29" s="170"/>
      <c r="E29" s="170"/>
      <c r="F29" s="170"/>
      <c r="G29" s="170"/>
      <c r="H29" s="170"/>
    </row>
    <row r="30" spans="1:8" ht="15.75" customHeight="1">
      <c r="A30" s="170"/>
      <c r="B30" s="170"/>
      <c r="C30" s="170"/>
      <c r="D30" s="170"/>
      <c r="E30" s="170"/>
      <c r="F30" s="170"/>
      <c r="G30" s="170"/>
      <c r="H30" s="170"/>
    </row>
    <row r="31" spans="1:8" ht="15.75" customHeight="1">
      <c r="A31" s="170"/>
      <c r="B31" s="170"/>
      <c r="C31" s="170"/>
      <c r="D31" s="170"/>
      <c r="E31" s="170"/>
      <c r="F31" s="170"/>
      <c r="G31" s="170"/>
      <c r="H31" s="170"/>
    </row>
    <row r="32" spans="1:8">
      <c r="A32" s="170"/>
      <c r="B32" s="170"/>
      <c r="C32" s="170"/>
      <c r="D32" s="170"/>
      <c r="E32" s="170"/>
      <c r="F32" s="170"/>
      <c r="G32" s="170"/>
      <c r="H32" s="170"/>
    </row>
    <row r="33" spans="1:8" ht="15.75" customHeight="1"/>
    <row r="34" spans="1:8" ht="15.75" customHeight="1"/>
    <row r="35" spans="1:8" ht="15.75" customHeight="1"/>
    <row r="36" spans="1:8" ht="15.75" customHeight="1"/>
    <row r="37" spans="1:8" ht="15.75" customHeight="1"/>
    <row r="38" spans="1:8" ht="15.75" customHeight="1"/>
    <row r="39" spans="1:8" ht="16.5" customHeight="1"/>
    <row r="40" spans="1:8" ht="19.5" customHeight="1"/>
    <row r="41" spans="1:8" ht="15.75" customHeight="1"/>
    <row r="42" spans="1:8">
      <c r="A42" s="168" t="s">
        <v>172</v>
      </c>
      <c r="B42" s="169" t="s">
        <v>173</v>
      </c>
      <c r="C42" s="170"/>
      <c r="D42" s="368" t="str">
        <f>'Список группы'!C5</f>
        <v>Башилова Наталья</v>
      </c>
      <c r="E42" s="368"/>
      <c r="F42" s="368"/>
    </row>
    <row r="43" spans="1:8">
      <c r="A43" s="170"/>
      <c r="B43" s="170"/>
      <c r="C43" s="170"/>
      <c r="D43" s="170"/>
      <c r="E43" s="170"/>
      <c r="F43" s="170"/>
      <c r="G43" s="170"/>
      <c r="H43" s="170"/>
    </row>
    <row r="44" spans="1:8" ht="47.25" customHeight="1">
      <c r="A44" s="170"/>
      <c r="B44" s="388" t="s">
        <v>176</v>
      </c>
      <c r="C44" s="389"/>
      <c r="D44" s="172" t="s">
        <v>88</v>
      </c>
      <c r="E44" s="172" t="s">
        <v>89</v>
      </c>
      <c r="F44" s="172" t="s">
        <v>179</v>
      </c>
      <c r="G44" s="172" t="s">
        <v>180</v>
      </c>
      <c r="H44" s="172" t="s">
        <v>92</v>
      </c>
    </row>
    <row r="45" spans="1:8" ht="16.5" customHeight="1">
      <c r="A45" s="170"/>
      <c r="B45" s="187"/>
      <c r="C45" s="188"/>
      <c r="D45" s="173" t="s">
        <v>93</v>
      </c>
      <c r="E45" s="173" t="s">
        <v>94</v>
      </c>
      <c r="F45" s="173" t="s">
        <v>95</v>
      </c>
      <c r="G45" s="173" t="s">
        <v>96</v>
      </c>
      <c r="H45" s="173" t="s">
        <v>97</v>
      </c>
    </row>
    <row r="46" spans="1:8" ht="16.5" customHeight="1">
      <c r="A46" s="170"/>
      <c r="B46" s="375" t="s">
        <v>177</v>
      </c>
      <c r="C46" s="377"/>
      <c r="D46" s="174">
        <f>('РР-1'!$U$8+'РР-2'!$Q$7+'РР-3'!$Y$7+'РР-4'!$R$7)/4</f>
        <v>2.8293650793650791</v>
      </c>
      <c r="E46" s="175">
        <f>('ПР-1'!$Y$9+'ПР-2'!$M$7)/2</f>
        <v>2.6545454545454543</v>
      </c>
      <c r="F46" s="175">
        <f>('СК-1'!$V$9+'СК-2'!$N$9+'СК-3'!$O$7)/3</f>
        <v>2.5962962962962961</v>
      </c>
      <c r="G46" s="175">
        <f>('ХЭ-1'!$K$9+'ХЭ-2'!$M$6+'ХЭ-3'!$S$7+'ХЭ-4'!$X$7+'ХЭ-5'!$G$7+'ХЭ-5'!$M$7)/6</f>
        <v>2.7375000000000003</v>
      </c>
      <c r="H46" s="175">
        <f>('ФР-1'!$S$9+'ФР-2'!$K$7)/2</f>
        <v>3.1875</v>
      </c>
    </row>
    <row r="47" spans="1:8" ht="16.5" customHeight="1">
      <c r="A47" s="170"/>
      <c r="B47" s="375" t="s">
        <v>178</v>
      </c>
      <c r="C47" s="377"/>
      <c r="D47" s="174">
        <f>('РР-1'!$V$8+'РР-2'!$R$7+'РР-3'!$Z$7+'РР-4'!$S$7)/4</f>
        <v>3.8293650793650791</v>
      </c>
      <c r="E47" s="175">
        <f>('ПР-1'!$Z$9+'ПР-2'!$N$7)/2</f>
        <v>3.6545454545454543</v>
      </c>
      <c r="F47" s="175">
        <f>('СК-1'!$W$9+'СК-2'!$O$9+'СК-3'!$P$7)/3</f>
        <v>3.5962962962962961</v>
      </c>
      <c r="G47" s="175">
        <f>('ХЭ-1'!$L$9+'ХЭ-2'!$N$6+'ХЭ-3'!$T$7+'ХЭ-4'!$Y$7+'ХЭ-5'!$H$7+'ХЭ-5'!$N$7)/6</f>
        <v>3.7375000000000003</v>
      </c>
      <c r="H47" s="175">
        <f>('ФР-1'!$T$9+'ФР-2'!$L$7)/2</f>
        <v>4.1875</v>
      </c>
    </row>
    <row r="48" spans="1:8" ht="16.5" customHeight="1">
      <c r="A48" s="170"/>
      <c r="B48" s="176"/>
      <c r="C48" s="176"/>
      <c r="D48" s="177"/>
      <c r="E48" s="178"/>
      <c r="F48" s="178"/>
      <c r="G48" s="179"/>
      <c r="H48" s="179"/>
    </row>
    <row r="49" spans="1:8" ht="16.5" customHeight="1">
      <c r="A49" s="170"/>
      <c r="B49" s="180"/>
      <c r="C49" s="180"/>
      <c r="D49" s="181"/>
      <c r="E49" s="182"/>
      <c r="F49" s="182"/>
      <c r="G49" s="183" t="s">
        <v>174</v>
      </c>
      <c r="H49" s="183" t="s">
        <v>175</v>
      </c>
    </row>
    <row r="50" spans="1:8" ht="16.5" customHeight="1">
      <c r="A50" s="170"/>
      <c r="B50" s="372" t="s">
        <v>181</v>
      </c>
      <c r="C50" s="373"/>
      <c r="D50" s="373"/>
      <c r="E50" s="373"/>
      <c r="F50" s="374"/>
      <c r="G50" s="184">
        <f>SUM(D46:H46)</f>
        <v>14.005206830206831</v>
      </c>
      <c r="H50" s="184">
        <f>SUM(D47:H47)</f>
        <v>19.005206830206831</v>
      </c>
    </row>
    <row r="51" spans="1:8" ht="16.5" customHeight="1">
      <c r="A51" s="170"/>
      <c r="B51" s="375" t="s">
        <v>182</v>
      </c>
      <c r="C51" s="376"/>
      <c r="D51" s="376"/>
      <c r="E51" s="376"/>
      <c r="F51" s="377"/>
      <c r="G51" s="185">
        <f>G50/25</f>
        <v>0.56020827320827327</v>
      </c>
      <c r="H51" s="185">
        <f>H50/25</f>
        <v>0.76020827320827322</v>
      </c>
    </row>
    <row r="52" spans="1:8" ht="16.5" customHeight="1">
      <c r="A52" s="170"/>
      <c r="B52" s="170"/>
      <c r="C52" s="170"/>
      <c r="D52" s="170"/>
      <c r="E52" s="170"/>
      <c r="F52" s="170"/>
      <c r="G52" s="170"/>
      <c r="H52" s="170"/>
    </row>
    <row r="53" spans="1:8" ht="16.5" customHeight="1">
      <c r="A53" s="170"/>
      <c r="B53" s="170"/>
      <c r="C53" s="170"/>
      <c r="D53" s="170"/>
      <c r="E53" s="170"/>
      <c r="F53" s="170"/>
      <c r="G53" s="170"/>
      <c r="H53" s="170"/>
    </row>
    <row r="54" spans="1:8" ht="16.5" customHeight="1">
      <c r="A54" s="170"/>
      <c r="B54" s="170"/>
      <c r="C54" s="170"/>
      <c r="D54" s="170"/>
      <c r="E54" s="170"/>
      <c r="F54" s="170"/>
      <c r="G54" s="170"/>
      <c r="H54" s="170"/>
    </row>
    <row r="55" spans="1:8">
      <c r="A55" s="170"/>
      <c r="B55" s="170"/>
      <c r="C55" s="170"/>
      <c r="D55" s="170"/>
      <c r="E55" s="170"/>
      <c r="F55" s="170"/>
      <c r="G55" s="170"/>
      <c r="H55" s="170"/>
    </row>
    <row r="56" spans="1:8">
      <c r="A56" s="170"/>
      <c r="B56" s="170"/>
      <c r="C56" s="170"/>
      <c r="D56" s="170"/>
      <c r="E56" s="170"/>
      <c r="F56" s="170"/>
      <c r="G56" s="170"/>
      <c r="H56" s="170"/>
    </row>
    <row r="57" spans="1:8">
      <c r="A57" s="170"/>
      <c r="B57" s="170"/>
      <c r="C57" s="170"/>
      <c r="D57" s="170"/>
      <c r="E57" s="170"/>
      <c r="F57" s="170"/>
      <c r="G57" s="170"/>
      <c r="H57" s="170"/>
    </row>
    <row r="58" spans="1:8" ht="15.75" customHeight="1">
      <c r="A58" s="170"/>
      <c r="B58" s="170"/>
      <c r="C58" s="170"/>
      <c r="D58" s="170"/>
      <c r="E58" s="170"/>
      <c r="F58" s="170"/>
      <c r="G58" s="170"/>
      <c r="H58" s="170"/>
    </row>
    <row r="59" spans="1:8" ht="15.75" customHeight="1">
      <c r="A59" s="170"/>
      <c r="B59" s="170"/>
      <c r="C59" s="170"/>
      <c r="D59" s="170"/>
      <c r="E59" s="170"/>
      <c r="F59" s="170"/>
      <c r="G59" s="170"/>
      <c r="H59" s="170"/>
    </row>
    <row r="60" spans="1:8" ht="15.75" customHeight="1">
      <c r="A60" s="170"/>
      <c r="B60" s="170"/>
      <c r="C60" s="170"/>
      <c r="D60" s="170"/>
      <c r="E60" s="170"/>
      <c r="F60" s="170"/>
      <c r="G60" s="170"/>
      <c r="H60" s="170"/>
    </row>
    <row r="61" spans="1:8" ht="15.75" customHeight="1">
      <c r="A61" s="170"/>
      <c r="B61" s="170"/>
      <c r="C61" s="170"/>
      <c r="D61" s="170"/>
      <c r="E61" s="170"/>
      <c r="F61" s="170"/>
      <c r="G61" s="170"/>
      <c r="H61" s="170"/>
    </row>
    <row r="62" spans="1:8" ht="15.75" customHeight="1">
      <c r="A62" s="170"/>
      <c r="B62" s="170"/>
      <c r="C62" s="170"/>
      <c r="D62" s="170"/>
      <c r="E62" s="170"/>
      <c r="F62" s="170"/>
      <c r="G62" s="170"/>
      <c r="H62" s="170"/>
    </row>
    <row r="63" spans="1:8" ht="15.75" customHeight="1">
      <c r="A63" s="170"/>
      <c r="B63" s="170"/>
      <c r="C63" s="170"/>
      <c r="D63" s="170"/>
      <c r="E63" s="170"/>
      <c r="F63" s="170"/>
      <c r="G63" s="170"/>
      <c r="H63" s="170"/>
    </row>
    <row r="64" spans="1:8" ht="15.75" customHeight="1">
      <c r="A64" s="170"/>
      <c r="B64" s="170"/>
      <c r="C64" s="170"/>
      <c r="D64" s="170"/>
      <c r="E64" s="170"/>
      <c r="F64" s="170"/>
      <c r="G64" s="170"/>
      <c r="H64" s="170"/>
    </row>
    <row r="65" spans="1:8" ht="15.75" customHeight="1">
      <c r="A65" s="170"/>
      <c r="B65" s="170"/>
      <c r="C65" s="170"/>
      <c r="D65" s="170"/>
      <c r="E65" s="170"/>
      <c r="F65" s="170"/>
      <c r="G65" s="170"/>
      <c r="H65" s="170"/>
    </row>
    <row r="66" spans="1:8" ht="15.75" customHeight="1">
      <c r="A66" s="170"/>
      <c r="B66" s="170"/>
      <c r="C66" s="170"/>
      <c r="D66" s="170"/>
      <c r="E66" s="170"/>
      <c r="F66" s="170"/>
      <c r="G66" s="170"/>
      <c r="H66" s="170"/>
    </row>
    <row r="67" spans="1:8" ht="15.75" customHeight="1">
      <c r="A67" s="170"/>
      <c r="B67" s="378" t="s">
        <v>183</v>
      </c>
      <c r="C67" s="378"/>
      <c r="D67" s="378"/>
      <c r="E67" s="378"/>
      <c r="F67" s="378"/>
      <c r="G67" s="378"/>
      <c r="H67" s="378"/>
    </row>
    <row r="68" spans="1:8" ht="15.75" customHeight="1">
      <c r="A68" s="170"/>
      <c r="B68" s="186" t="s">
        <v>14</v>
      </c>
      <c r="C68" s="370">
        <f>G51</f>
        <v>0.56020827320827327</v>
      </c>
      <c r="D68" s="370"/>
      <c r="E68" s="369" t="str">
        <f>IF(C68&gt;=80%,"Высокий уровень",IF(C68&gt;=50%,"Средний уровень",IF(C68&lt;49%,"Низкий уровень")))</f>
        <v>Средний уровень</v>
      </c>
      <c r="F68" s="369"/>
      <c r="G68" s="369"/>
      <c r="H68" s="369"/>
    </row>
    <row r="69" spans="1:8" ht="15.75" customHeight="1">
      <c r="A69" s="170"/>
      <c r="B69" s="186" t="s">
        <v>15</v>
      </c>
      <c r="C69" s="370">
        <f>H51</f>
        <v>0.76020827320827322</v>
      </c>
      <c r="D69" s="370"/>
      <c r="E69" s="369" t="str">
        <f>IF(C69&gt;=80%,"Высокий уровень",IF(C69&gt;=50%,"Средний уровень",IF(C69&lt;49%,"Низкий уровень")))</f>
        <v>Средний уровень</v>
      </c>
      <c r="F69" s="369"/>
      <c r="G69" s="369"/>
      <c r="H69" s="369"/>
    </row>
    <row r="70" spans="1:8">
      <c r="A70" s="170"/>
      <c r="B70" s="170"/>
      <c r="C70" s="170"/>
      <c r="D70" s="170"/>
      <c r="E70" s="170"/>
      <c r="F70" s="170"/>
      <c r="G70" s="170"/>
      <c r="H70" s="170"/>
    </row>
    <row r="72" spans="1:8" ht="15" customHeight="1"/>
    <row r="73" spans="1:8" ht="15" customHeight="1"/>
    <row r="74" spans="1:8" ht="15" customHeight="1"/>
    <row r="75" spans="1:8" ht="15" customHeight="1"/>
    <row r="77" spans="1:8" ht="15.75" customHeight="1"/>
    <row r="78" spans="1:8" ht="15" customHeight="1"/>
    <row r="82" spans="1:8" ht="15" customHeight="1"/>
    <row r="83" spans="1:8" ht="15" customHeight="1"/>
    <row r="84" spans="1:8" ht="15" customHeight="1"/>
    <row r="85" spans="1:8" ht="46.5" customHeight="1"/>
    <row r="86" spans="1:8" ht="16.5" customHeight="1"/>
    <row r="87" spans="1:8" ht="16.5" customHeight="1">
      <c r="A87" s="168" t="s">
        <v>172</v>
      </c>
      <c r="B87" s="169" t="s">
        <v>173</v>
      </c>
      <c r="C87" s="170"/>
      <c r="D87" s="195" t="str">
        <f>'Список группы'!C6</f>
        <v>Бирюкова Екатерина</v>
      </c>
      <c r="E87" s="195"/>
      <c r="F87" s="195"/>
    </row>
    <row r="88" spans="1:8" ht="15" customHeight="1">
      <c r="A88" s="170"/>
      <c r="B88" s="170"/>
      <c r="C88" s="170"/>
      <c r="D88" s="170"/>
      <c r="E88" s="170"/>
      <c r="F88" s="170"/>
      <c r="G88" s="170"/>
      <c r="H88" s="170"/>
    </row>
    <row r="89" spans="1:8" ht="48" customHeight="1">
      <c r="A89" s="170"/>
      <c r="B89" s="388" t="s">
        <v>176</v>
      </c>
      <c r="C89" s="389"/>
      <c r="D89" s="172" t="s">
        <v>88</v>
      </c>
      <c r="E89" s="172" t="s">
        <v>89</v>
      </c>
      <c r="F89" s="172" t="s">
        <v>179</v>
      </c>
      <c r="G89" s="172" t="s">
        <v>180</v>
      </c>
      <c r="H89" s="172" t="s">
        <v>92</v>
      </c>
    </row>
    <row r="90" spans="1:8">
      <c r="A90" s="170"/>
      <c r="B90" s="187"/>
      <c r="C90" s="188"/>
      <c r="D90" s="173" t="s">
        <v>93</v>
      </c>
      <c r="E90" s="173" t="s">
        <v>94</v>
      </c>
      <c r="F90" s="173" t="s">
        <v>95</v>
      </c>
      <c r="G90" s="173" t="s">
        <v>96</v>
      </c>
      <c r="H90" s="173" t="s">
        <v>97</v>
      </c>
    </row>
    <row r="91" spans="1:8" ht="15.75" customHeight="1">
      <c r="A91" s="170"/>
      <c r="B91" s="375" t="s">
        <v>177</v>
      </c>
      <c r="C91" s="377"/>
      <c r="D91" s="174">
        <f>('РР-1'!$U$9+'РР-2'!$Q$8+'РР-3'!$Y$8+'РР-4'!$R$8)/4</f>
        <v>5</v>
      </c>
      <c r="E91" s="175">
        <f>('ПР-1'!$Y$10+'ПР-2'!$M$8)/2</f>
        <v>5</v>
      </c>
      <c r="F91" s="175">
        <f>('СК-1'!$V$10+'СК-2'!$N$10+'СК-3'!$O$8)/3</f>
        <v>5</v>
      </c>
      <c r="G91" s="175">
        <f>('ХЭ-1'!$K$10+'ХЭ-2'!$M$7+'ХЭ-3'!$S$8+'ХЭ-4'!$X$8+'ХЭ-5'!$G$8+'ХЭ-5'!$M$8)/6</f>
        <v>5</v>
      </c>
      <c r="H91" s="175">
        <f>('ФР-1'!$S$10+'ФР-2'!$K$8)/2</f>
        <v>5</v>
      </c>
    </row>
    <row r="92" spans="1:8">
      <c r="A92" s="170"/>
      <c r="B92" s="375" t="s">
        <v>178</v>
      </c>
      <c r="C92" s="377"/>
      <c r="D92" s="174">
        <f>('РР-1'!$V$9+'РР-2'!$R$8+'РР-3'!$Z$8+'РР-4'!$S$8)/4</f>
        <v>5</v>
      </c>
      <c r="E92" s="175">
        <f>('ПР-1'!$Z$10+'ПР-2'!$N$8)/2</f>
        <v>5</v>
      </c>
      <c r="F92" s="175">
        <f>('СК-1'!$W$10+'СК-2'!$O$10+'СК-3'!$P$8)/3</f>
        <v>5</v>
      </c>
      <c r="G92" s="175">
        <f>('ХЭ-1'!$L$10+'ХЭ-2'!$N$7+'ХЭ-3'!$T$8+'ХЭ-4'!$Y$8+'ХЭ-5'!$H$8+'ХЭ-5'!$N$8)/6</f>
        <v>5</v>
      </c>
      <c r="H92" s="175">
        <f>('ФР-1'!$T$10+'ФР-2'!$L$8)/2</f>
        <v>5</v>
      </c>
    </row>
    <row r="93" spans="1:8" ht="15.75" customHeight="1">
      <c r="A93" s="170"/>
      <c r="B93" s="176"/>
      <c r="C93" s="176"/>
      <c r="D93" s="177"/>
      <c r="E93" s="178"/>
      <c r="F93" s="178"/>
      <c r="G93" s="179"/>
      <c r="H93" s="179"/>
    </row>
    <row r="94" spans="1:8">
      <c r="A94" s="170"/>
      <c r="B94" s="180"/>
      <c r="C94" s="180"/>
      <c r="D94" s="181"/>
      <c r="E94" s="182"/>
      <c r="F94" s="182"/>
      <c r="G94" s="183" t="s">
        <v>174</v>
      </c>
      <c r="H94" s="183" t="s">
        <v>175</v>
      </c>
    </row>
    <row r="95" spans="1:8" ht="15.75" customHeight="1">
      <c r="A95" s="170"/>
      <c r="B95" s="372" t="s">
        <v>181</v>
      </c>
      <c r="C95" s="373"/>
      <c r="D95" s="373"/>
      <c r="E95" s="373"/>
      <c r="F95" s="374"/>
      <c r="G95" s="184">
        <f>SUM(D91:H91)</f>
        <v>25</v>
      </c>
      <c r="H95" s="184">
        <f>SUM(D92:H92)</f>
        <v>25</v>
      </c>
    </row>
    <row r="96" spans="1:8">
      <c r="A96" s="170"/>
      <c r="B96" s="375" t="s">
        <v>182</v>
      </c>
      <c r="C96" s="376"/>
      <c r="D96" s="376"/>
      <c r="E96" s="376"/>
      <c r="F96" s="377"/>
      <c r="G96" s="185">
        <f>G95/25</f>
        <v>1</v>
      </c>
      <c r="H96" s="185">
        <f>H95/25</f>
        <v>1</v>
      </c>
    </row>
    <row r="97" spans="1:8">
      <c r="A97" s="170"/>
      <c r="B97" s="170"/>
      <c r="C97" s="170"/>
      <c r="D97" s="170"/>
      <c r="E97" s="170"/>
      <c r="F97" s="170"/>
      <c r="G97" s="170"/>
      <c r="H97" s="170"/>
    </row>
    <row r="98" spans="1:8">
      <c r="A98" s="170"/>
      <c r="B98" s="170"/>
      <c r="C98" s="170"/>
      <c r="D98" s="170"/>
      <c r="E98" s="170"/>
      <c r="F98" s="170"/>
      <c r="G98" s="170"/>
      <c r="H98" s="170"/>
    </row>
    <row r="99" spans="1:8">
      <c r="A99" s="170"/>
      <c r="B99" s="170"/>
      <c r="C99" s="170"/>
      <c r="D99" s="170"/>
      <c r="E99" s="170"/>
      <c r="F99" s="170"/>
      <c r="G99" s="170"/>
      <c r="H99" s="170"/>
    </row>
    <row r="100" spans="1:8">
      <c r="A100" s="170"/>
      <c r="B100" s="170"/>
      <c r="C100" s="170"/>
      <c r="D100" s="170"/>
      <c r="E100" s="170"/>
      <c r="F100" s="170"/>
      <c r="G100" s="170"/>
      <c r="H100" s="170"/>
    </row>
    <row r="101" spans="1:8">
      <c r="A101" s="170"/>
      <c r="B101" s="170"/>
      <c r="C101" s="170"/>
      <c r="D101" s="170"/>
      <c r="E101" s="170"/>
      <c r="F101" s="170"/>
      <c r="G101" s="170"/>
      <c r="H101" s="170"/>
    </row>
    <row r="102" spans="1:8" ht="15" customHeight="1">
      <c r="A102" s="170"/>
      <c r="B102" s="170"/>
      <c r="C102" s="170"/>
      <c r="D102" s="170"/>
      <c r="E102" s="170"/>
      <c r="F102" s="170"/>
      <c r="G102" s="170"/>
      <c r="H102" s="170"/>
    </row>
    <row r="103" spans="1:8" ht="15" customHeight="1">
      <c r="A103" s="170"/>
      <c r="B103" s="170"/>
      <c r="C103" s="170"/>
      <c r="D103" s="170"/>
      <c r="E103" s="170"/>
      <c r="F103" s="170"/>
      <c r="G103" s="170"/>
      <c r="H103" s="170"/>
    </row>
    <row r="104" spans="1:8" ht="15" customHeight="1">
      <c r="A104" s="170"/>
      <c r="B104" s="170"/>
      <c r="C104" s="170"/>
      <c r="D104" s="170"/>
      <c r="E104" s="170"/>
      <c r="F104" s="170"/>
      <c r="G104" s="170"/>
      <c r="H104" s="170"/>
    </row>
    <row r="105" spans="1:8" ht="15" customHeight="1">
      <c r="A105" s="170"/>
      <c r="B105" s="170"/>
      <c r="C105" s="170"/>
      <c r="D105" s="170"/>
      <c r="E105" s="170"/>
      <c r="F105" s="170"/>
      <c r="G105" s="170"/>
      <c r="H105" s="170"/>
    </row>
    <row r="106" spans="1:8" ht="15" customHeight="1">
      <c r="A106" s="170"/>
      <c r="B106" s="170"/>
      <c r="C106" s="170"/>
      <c r="D106" s="170"/>
      <c r="E106" s="170"/>
      <c r="F106" s="170"/>
      <c r="G106" s="170"/>
      <c r="H106" s="170"/>
    </row>
    <row r="107" spans="1:8" ht="15" customHeight="1">
      <c r="A107" s="170"/>
      <c r="B107" s="170"/>
      <c r="C107" s="170"/>
      <c r="D107" s="170"/>
      <c r="E107" s="170"/>
      <c r="F107" s="170"/>
      <c r="G107" s="170"/>
      <c r="H107" s="170"/>
    </row>
    <row r="108" spans="1:8" ht="15" customHeight="1">
      <c r="A108" s="170"/>
      <c r="B108" s="170"/>
      <c r="C108" s="170"/>
      <c r="D108" s="170"/>
      <c r="E108" s="170"/>
      <c r="F108" s="170"/>
      <c r="G108" s="170"/>
      <c r="H108" s="170"/>
    </row>
    <row r="109" spans="1:8" ht="18" customHeight="1">
      <c r="A109" s="170"/>
      <c r="B109" s="170"/>
      <c r="C109" s="170"/>
      <c r="D109" s="170"/>
      <c r="E109" s="170"/>
      <c r="F109" s="170"/>
      <c r="G109" s="170"/>
      <c r="H109" s="170"/>
    </row>
    <row r="110" spans="1:8" ht="15" customHeight="1">
      <c r="A110" s="170"/>
      <c r="B110" s="170"/>
      <c r="C110" s="170"/>
      <c r="D110" s="170"/>
      <c r="E110" s="170"/>
      <c r="F110" s="170"/>
      <c r="G110" s="170"/>
      <c r="H110" s="170"/>
    </row>
    <row r="111" spans="1:8" ht="15" customHeight="1">
      <c r="A111" s="170"/>
      <c r="B111" s="170"/>
      <c r="C111" s="170"/>
      <c r="D111" s="170"/>
      <c r="E111" s="170"/>
      <c r="F111" s="170"/>
      <c r="G111" s="170"/>
      <c r="H111" s="170"/>
    </row>
    <row r="112" spans="1:8" ht="15" customHeight="1">
      <c r="A112" s="170"/>
      <c r="B112" s="379" t="s">
        <v>183</v>
      </c>
      <c r="C112" s="380"/>
      <c r="D112" s="380"/>
      <c r="E112" s="380"/>
      <c r="F112" s="380"/>
      <c r="G112" s="380"/>
      <c r="H112" s="381"/>
    </row>
    <row r="113" spans="1:8">
      <c r="A113" s="170"/>
      <c r="B113" s="186" t="s">
        <v>14</v>
      </c>
      <c r="C113" s="370">
        <f>G96</f>
        <v>1</v>
      </c>
      <c r="D113" s="370"/>
      <c r="E113" s="369" t="str">
        <f>IF(C113&gt;=80%,"Высокий уровень",IF(C113&gt;=50%,"Средний уровень",IF(C113&lt;49%,"Низкий уровень")))</f>
        <v>Высокий уровень</v>
      </c>
      <c r="F113" s="369"/>
      <c r="G113" s="369"/>
      <c r="H113" s="369"/>
    </row>
    <row r="114" spans="1:8" ht="15" customHeight="1">
      <c r="A114" s="170"/>
      <c r="B114" s="186" t="s">
        <v>15</v>
      </c>
      <c r="C114" s="370">
        <f>H96</f>
        <v>1</v>
      </c>
      <c r="D114" s="370"/>
      <c r="E114" s="369" t="str">
        <f>IF(C114&gt;=80%,"Высокий уровень",IF(C114&gt;=50%,"Средний уровень",IF(C114&lt;49%,"Низкий уровень")))</f>
        <v>Высокий уровень</v>
      </c>
      <c r="F114" s="369"/>
      <c r="G114" s="369"/>
      <c r="H114" s="369"/>
    </row>
    <row r="115" spans="1:8" ht="15" customHeight="1">
      <c r="A115" s="170"/>
      <c r="B115" s="170"/>
      <c r="C115" s="170"/>
      <c r="D115" s="170"/>
      <c r="E115" s="170"/>
      <c r="F115" s="170"/>
      <c r="G115" s="170"/>
      <c r="H115" s="170"/>
    </row>
    <row r="116" spans="1:8" ht="15" customHeight="1"/>
    <row r="118" spans="1:8" ht="15.75" customHeight="1"/>
    <row r="121" spans="1:8" ht="15.75" customHeight="1"/>
    <row r="123" spans="1:8" ht="15.75" customHeight="1"/>
    <row r="124" spans="1:8" ht="15.75" customHeight="1"/>
    <row r="125" spans="1:8" ht="15" customHeight="1"/>
    <row r="126" spans="1:8" ht="15" customHeight="1"/>
    <row r="129" spans="1:26" ht="19.5" customHeight="1"/>
    <row r="131" spans="1:26" ht="54.75" customHeight="1"/>
    <row r="132" spans="1:26" ht="18">
      <c r="A132" s="168" t="s">
        <v>172</v>
      </c>
      <c r="B132" s="169" t="s">
        <v>173</v>
      </c>
      <c r="C132" s="170"/>
      <c r="D132" s="368" t="str">
        <f>'Список группы'!C7</f>
        <v>Власов Дмитрий</v>
      </c>
      <c r="E132" s="368"/>
      <c r="F132" s="368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90"/>
      <c r="Z132" s="190"/>
    </row>
    <row r="133" spans="1:26" ht="18">
      <c r="A133" s="170"/>
      <c r="B133" s="170"/>
      <c r="C133" s="170"/>
      <c r="D133" s="170"/>
      <c r="E133" s="170"/>
      <c r="F133" s="170"/>
      <c r="G133" s="170"/>
      <c r="H133" s="170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90"/>
      <c r="Z133" s="190"/>
    </row>
    <row r="134" spans="1:26" ht="58.5" customHeight="1">
      <c r="A134" s="170"/>
      <c r="B134" s="388" t="s">
        <v>176</v>
      </c>
      <c r="C134" s="389"/>
      <c r="D134" s="172" t="s">
        <v>88</v>
      </c>
      <c r="E134" s="172" t="s">
        <v>89</v>
      </c>
      <c r="F134" s="172" t="s">
        <v>179</v>
      </c>
      <c r="G134" s="172" t="s">
        <v>180</v>
      </c>
      <c r="H134" s="172" t="s">
        <v>92</v>
      </c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90"/>
      <c r="Z134" s="190"/>
    </row>
    <row r="135" spans="1:26" ht="19.5" customHeight="1">
      <c r="A135" s="170"/>
      <c r="B135" s="187"/>
      <c r="C135" s="188"/>
      <c r="D135" s="173" t="s">
        <v>93</v>
      </c>
      <c r="E135" s="173" t="s">
        <v>94</v>
      </c>
      <c r="F135" s="173" t="s">
        <v>95</v>
      </c>
      <c r="G135" s="173" t="s">
        <v>96</v>
      </c>
      <c r="H135" s="173" t="s">
        <v>97</v>
      </c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90"/>
      <c r="Z135" s="190"/>
    </row>
    <row r="136" spans="1:26" ht="19.5" customHeight="1">
      <c r="A136" s="170"/>
      <c r="B136" s="375" t="s">
        <v>177</v>
      </c>
      <c r="C136" s="377"/>
      <c r="D136" s="174">
        <f>('РР-1'!$U$10+'РР-2'!$Q$9+'РР-3'!$Y$9+'РР-4'!$R$9)/4</f>
        <v>3.7056277056277054</v>
      </c>
      <c r="E136" s="175">
        <f>('ПР-1'!$Y$11+'ПР-2'!$M$9)/2</f>
        <v>3.8636363636363633</v>
      </c>
      <c r="F136" s="175">
        <f>('СК-1'!$V$11+'СК-2'!$N$11+'СК-3'!$O$9)/3</f>
        <v>3.8703703703703702</v>
      </c>
      <c r="G136" s="175">
        <f>('ХЭ-1'!$K$11+'ХЭ-2'!$M$8+'ХЭ-3'!$S$9+'ХЭ-4'!$X$9+'ХЭ-5'!$G$9+'ХЭ-5'!$M$9)/6</f>
        <v>3.8041666666666667</v>
      </c>
      <c r="H136" s="175">
        <f>('ФР-1'!$S$11+'ФР-2'!$K$9)/2</f>
        <v>3.4375</v>
      </c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90"/>
      <c r="Z136" s="190"/>
    </row>
    <row r="137" spans="1:26" ht="19.5" customHeight="1">
      <c r="A137" s="170"/>
      <c r="B137" s="375" t="s">
        <v>178</v>
      </c>
      <c r="C137" s="377"/>
      <c r="D137" s="174">
        <f>('РР-1'!$V$10+'РР-2'!$R$9+'РР-3'!$Z$9+'РР-4'!$S$9)/4</f>
        <v>2.5122655122655124</v>
      </c>
      <c r="E137" s="175">
        <f>('ПР-1'!$Z$11+'ПР-2'!$N$9)/2</f>
        <v>2.6181818181818182</v>
      </c>
      <c r="F137" s="175">
        <f>('СК-1'!$W$11+'СК-2'!$O$11+'СК-3'!$P$9)/3</f>
        <v>2.588888888888889</v>
      </c>
      <c r="G137" s="175">
        <f>('ХЭ-1'!$L$11+'ХЭ-2'!$N$8+'ХЭ-3'!$T$9+'ХЭ-4'!$Y$9+'ХЭ-5'!$H$9+'ХЭ-5'!$N$8)/6</f>
        <v>2.9083333333333332</v>
      </c>
      <c r="H137" s="175">
        <f>('ФР-1'!$T$11+'ФР-2'!$L$9)/2</f>
        <v>2.375</v>
      </c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90"/>
      <c r="Z137" s="190"/>
    </row>
    <row r="138" spans="1:26" ht="19.5" customHeight="1">
      <c r="A138" s="170"/>
      <c r="B138" s="176"/>
      <c r="C138" s="176"/>
      <c r="D138" s="177"/>
      <c r="E138" s="178"/>
      <c r="F138" s="178"/>
      <c r="G138" s="179"/>
      <c r="H138" s="17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90"/>
      <c r="Z138" s="190"/>
    </row>
    <row r="139" spans="1:26" ht="19.5" customHeight="1">
      <c r="A139" s="170"/>
      <c r="B139" s="180"/>
      <c r="C139" s="180"/>
      <c r="D139" s="181"/>
      <c r="E139" s="182"/>
      <c r="F139" s="182"/>
      <c r="G139" s="183" t="s">
        <v>174</v>
      </c>
      <c r="H139" s="183" t="s">
        <v>175</v>
      </c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90"/>
      <c r="Z139" s="190"/>
    </row>
    <row r="140" spans="1:26" ht="19.5" customHeight="1">
      <c r="A140" s="170"/>
      <c r="B140" s="385" t="s">
        <v>181</v>
      </c>
      <c r="C140" s="386"/>
      <c r="D140" s="386"/>
      <c r="E140" s="386"/>
      <c r="F140" s="387"/>
      <c r="G140" s="184">
        <f>SUM(D136:H136)</f>
        <v>18.681301106301106</v>
      </c>
      <c r="H140" s="184">
        <f>SUM(D137:H137)</f>
        <v>13.002669552669552</v>
      </c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90"/>
      <c r="Z140" s="190"/>
    </row>
    <row r="141" spans="1:26" ht="19.5" customHeight="1">
      <c r="A141" s="170"/>
      <c r="B141" s="382" t="s">
        <v>182</v>
      </c>
      <c r="C141" s="383"/>
      <c r="D141" s="383"/>
      <c r="E141" s="383"/>
      <c r="F141" s="384"/>
      <c r="G141" s="185">
        <f>G140/25</f>
        <v>0.74725204425204428</v>
      </c>
      <c r="H141" s="185">
        <f>H140/25</f>
        <v>0.52010678210678207</v>
      </c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90"/>
      <c r="Z141" s="190"/>
    </row>
    <row r="142" spans="1:26" ht="20.25" customHeight="1">
      <c r="A142" s="170"/>
      <c r="B142" s="170"/>
      <c r="C142" s="170"/>
      <c r="D142" s="170"/>
      <c r="E142" s="170"/>
      <c r="F142" s="170"/>
      <c r="G142" s="170"/>
      <c r="H142" s="170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90"/>
      <c r="Z142" s="190"/>
    </row>
    <row r="143" spans="1:26" ht="15.75" customHeight="1">
      <c r="A143" s="170"/>
      <c r="B143" s="170"/>
      <c r="C143" s="170"/>
      <c r="D143" s="170"/>
      <c r="E143" s="170"/>
      <c r="F143" s="170"/>
      <c r="G143" s="170"/>
      <c r="H143" s="170"/>
    </row>
    <row r="144" spans="1:26" ht="17.25" customHeight="1">
      <c r="A144" s="170"/>
      <c r="B144" s="170"/>
      <c r="C144" s="170"/>
      <c r="D144" s="170"/>
      <c r="E144" s="170"/>
      <c r="F144" s="170"/>
      <c r="G144" s="170"/>
      <c r="H144" s="170"/>
    </row>
    <row r="145" spans="1:8" ht="15.75" customHeight="1">
      <c r="A145" s="170"/>
      <c r="B145" s="170"/>
      <c r="C145" s="170"/>
      <c r="D145" s="170"/>
      <c r="E145" s="170"/>
      <c r="F145" s="170"/>
      <c r="G145" s="170"/>
      <c r="H145" s="170"/>
    </row>
    <row r="146" spans="1:8" ht="15.75" customHeight="1">
      <c r="A146" s="170"/>
      <c r="B146" s="170"/>
      <c r="C146" s="170"/>
      <c r="D146" s="170"/>
      <c r="E146" s="170"/>
      <c r="F146" s="170"/>
      <c r="G146" s="170"/>
      <c r="H146" s="170"/>
    </row>
    <row r="147" spans="1:8" ht="15.75" customHeight="1">
      <c r="A147" s="170"/>
      <c r="B147" s="170"/>
      <c r="C147" s="170"/>
      <c r="D147" s="170"/>
      <c r="E147" s="170"/>
      <c r="F147" s="170"/>
      <c r="G147" s="170"/>
      <c r="H147" s="170"/>
    </row>
    <row r="148" spans="1:8" ht="15.75" customHeight="1">
      <c r="A148" s="170"/>
      <c r="B148" s="170"/>
      <c r="C148" s="170"/>
      <c r="D148" s="170"/>
      <c r="E148" s="170"/>
      <c r="F148" s="170"/>
      <c r="G148" s="170"/>
      <c r="H148" s="170"/>
    </row>
    <row r="149" spans="1:8" ht="15" customHeight="1">
      <c r="A149" s="170"/>
      <c r="B149" s="170"/>
      <c r="C149" s="170"/>
      <c r="D149" s="170"/>
      <c r="E149" s="170"/>
      <c r="F149" s="170"/>
      <c r="G149" s="170"/>
      <c r="H149" s="170"/>
    </row>
    <row r="150" spans="1:8" ht="16.5" customHeight="1">
      <c r="A150" s="170"/>
      <c r="B150" s="170"/>
      <c r="C150" s="170"/>
      <c r="D150" s="170"/>
      <c r="E150" s="170"/>
      <c r="F150" s="170"/>
      <c r="G150" s="170"/>
      <c r="H150" s="170"/>
    </row>
    <row r="151" spans="1:8" ht="16.5" customHeight="1">
      <c r="A151" s="170"/>
      <c r="B151" s="170"/>
      <c r="C151" s="170"/>
      <c r="D151" s="170"/>
      <c r="E151" s="170"/>
      <c r="F151" s="170"/>
      <c r="G151" s="170"/>
      <c r="H151" s="170"/>
    </row>
    <row r="152" spans="1:8">
      <c r="A152" s="170"/>
      <c r="B152" s="170"/>
      <c r="C152" s="170"/>
      <c r="D152" s="170"/>
      <c r="E152" s="170"/>
      <c r="F152" s="170"/>
      <c r="G152" s="170"/>
      <c r="H152" s="170"/>
    </row>
    <row r="153" spans="1:8">
      <c r="A153" s="170"/>
      <c r="B153" s="170"/>
      <c r="C153" s="170"/>
      <c r="D153" s="170"/>
      <c r="E153" s="170"/>
      <c r="F153" s="170"/>
      <c r="G153" s="170"/>
      <c r="H153" s="170"/>
    </row>
    <row r="154" spans="1:8">
      <c r="A154" s="170"/>
      <c r="B154" s="170"/>
      <c r="C154" s="170"/>
      <c r="D154" s="170"/>
      <c r="E154" s="170"/>
      <c r="F154" s="170"/>
      <c r="G154" s="170"/>
      <c r="H154" s="170"/>
    </row>
    <row r="155" spans="1:8">
      <c r="A155" s="170"/>
      <c r="B155" s="170"/>
      <c r="C155" s="170"/>
      <c r="D155" s="170"/>
      <c r="E155" s="170"/>
      <c r="F155" s="170"/>
      <c r="G155" s="170"/>
      <c r="H155" s="170"/>
    </row>
    <row r="156" spans="1:8" ht="16.5" customHeight="1">
      <c r="A156" s="170"/>
      <c r="B156" s="170"/>
      <c r="C156" s="170"/>
      <c r="D156" s="170"/>
      <c r="E156" s="170"/>
      <c r="F156" s="170"/>
      <c r="G156" s="170"/>
      <c r="H156" s="170"/>
    </row>
    <row r="157" spans="1:8">
      <c r="A157" s="170"/>
      <c r="B157" s="379" t="s">
        <v>183</v>
      </c>
      <c r="C157" s="380"/>
      <c r="D157" s="380"/>
      <c r="E157" s="380"/>
      <c r="F157" s="380"/>
      <c r="G157" s="380"/>
      <c r="H157" s="381"/>
    </row>
    <row r="158" spans="1:8" ht="16.5" customHeight="1">
      <c r="A158" s="170"/>
      <c r="B158" s="186" t="s">
        <v>14</v>
      </c>
      <c r="C158" s="370">
        <f>G141</f>
        <v>0.74725204425204428</v>
      </c>
      <c r="D158" s="370"/>
      <c r="E158" s="369" t="str">
        <f>IF(C158&gt;=80%,"Высокий уровень",IF(C158&gt;=50%,"Средний уровень",IF(C158&lt;49%,"Низкий уровень")))</f>
        <v>Средний уровень</v>
      </c>
      <c r="F158" s="369"/>
      <c r="G158" s="369"/>
      <c r="H158" s="369"/>
    </row>
    <row r="159" spans="1:8" ht="18.75" customHeight="1">
      <c r="A159" s="170"/>
      <c r="B159" s="186" t="s">
        <v>15</v>
      </c>
      <c r="C159" s="370">
        <f>H141</f>
        <v>0.52010678210678207</v>
      </c>
      <c r="D159" s="370"/>
      <c r="E159" s="369" t="str">
        <f>IF(C159&gt;=80%,"Высокий уровень",IF(C159&gt;=50%,"Средний уровень",IF(C159&lt;49%,"Низкий уровень")))</f>
        <v>Средний уровень</v>
      </c>
      <c r="F159" s="369"/>
      <c r="G159" s="369"/>
      <c r="H159" s="369"/>
    </row>
    <row r="161" spans="1:8" ht="16.5" customHeight="1"/>
    <row r="162" spans="1:8" ht="16.5" customHeight="1"/>
    <row r="163" spans="1:8" ht="16.5" customHeight="1"/>
    <row r="164" spans="1:8" ht="16.5" customHeight="1"/>
    <row r="167" spans="1:8" ht="15" customHeight="1"/>
    <row r="168" spans="1:8" ht="16.5" customHeight="1"/>
    <row r="170" spans="1:8" ht="15.75" customHeight="1"/>
    <row r="174" spans="1:8" ht="15.75" customHeight="1"/>
    <row r="175" spans="1:8" ht="15.75" customHeight="1">
      <c r="A175" s="168" t="s">
        <v>172</v>
      </c>
      <c r="B175" s="169" t="s">
        <v>173</v>
      </c>
      <c r="C175" s="170"/>
      <c r="D175" s="368" t="str">
        <f>'Список группы'!C8</f>
        <v>Гущина Софья</v>
      </c>
      <c r="E175" s="368"/>
      <c r="F175" s="368"/>
    </row>
    <row r="176" spans="1:8" ht="15.75" customHeight="1">
      <c r="A176" s="170"/>
      <c r="B176" s="170"/>
      <c r="C176" s="170"/>
      <c r="D176" s="170"/>
      <c r="E176" s="170"/>
      <c r="F176" s="170"/>
      <c r="G176" s="170"/>
      <c r="H176" s="170"/>
    </row>
    <row r="177" spans="1:8" ht="45.75" customHeight="1">
      <c r="A177" s="170"/>
      <c r="B177" s="388" t="s">
        <v>176</v>
      </c>
      <c r="C177" s="389"/>
      <c r="D177" s="172" t="s">
        <v>88</v>
      </c>
      <c r="E177" s="172" t="s">
        <v>89</v>
      </c>
      <c r="F177" s="172" t="s">
        <v>179</v>
      </c>
      <c r="G177" s="172" t="s">
        <v>180</v>
      </c>
      <c r="H177" s="172" t="s">
        <v>92</v>
      </c>
    </row>
    <row r="178" spans="1:8" ht="15.75" customHeight="1">
      <c r="A178" s="170"/>
      <c r="B178" s="187"/>
      <c r="C178" s="188"/>
      <c r="D178" s="173" t="s">
        <v>93</v>
      </c>
      <c r="E178" s="173" t="s">
        <v>94</v>
      </c>
      <c r="F178" s="173" t="s">
        <v>95</v>
      </c>
      <c r="G178" s="173" t="s">
        <v>96</v>
      </c>
      <c r="H178" s="173" t="s">
        <v>97</v>
      </c>
    </row>
    <row r="179" spans="1:8" ht="15.75" customHeight="1">
      <c r="A179" s="170"/>
      <c r="B179" s="375" t="s">
        <v>177</v>
      </c>
      <c r="C179" s="377"/>
      <c r="D179" s="174">
        <f>('РР-1'!$U$11+'РР-2'!$Q$10+'РР-3'!$Y$10+'РР-4'!$R$10)/4</f>
        <v>3.2438672438672436</v>
      </c>
      <c r="E179" s="175">
        <f>('ПР-1'!$Y$12+'ПР-2'!$M$10)/2</f>
        <v>3.290909090909091</v>
      </c>
      <c r="F179" s="175">
        <f>('СК-1'!$V$12+'СК-2'!$N$12+'СК-3'!$O$10)/3</f>
        <v>3.3185185185185184</v>
      </c>
      <c r="G179" s="175">
        <f>('ХЭ-1'!$K$12+'ХЭ-2'!$M$9+'ХЭ-3'!$S$10+'ХЭ-4'!$X$10+'ХЭ-5'!$G$10+'ХЭ-5'!$M$10)/6</f>
        <v>3.2666666666666671</v>
      </c>
      <c r="H179" s="175">
        <f>('ФР-1'!$S$12+'ФР-2'!$K$10)/2</f>
        <v>3.25</v>
      </c>
    </row>
    <row r="180" spans="1:8">
      <c r="A180" s="170"/>
      <c r="B180" s="375" t="s">
        <v>178</v>
      </c>
      <c r="C180" s="377"/>
      <c r="D180" s="174">
        <f>('РР-1'!$V$11+'РР-2'!$R$10+'РР-3'!$Z$10+'РР-4'!$S$10)/4</f>
        <v>4.2438672438672436</v>
      </c>
      <c r="E180" s="175">
        <f>('ПР-1'!$Z$12+'ПР-2'!$N$10)/2</f>
        <v>4.290909090909091</v>
      </c>
      <c r="F180" s="175">
        <f>('СК-1'!$W$12+'СК-2'!$O$12+'СК-3'!$P$10)/3</f>
        <v>4.3185185185185189</v>
      </c>
      <c r="G180" s="175">
        <f>('ХЭ-1'!$L$12+'ХЭ-2'!$N$9+'ХЭ-3'!$T$10+'ХЭ-4'!$Y$10+'ХЭ-5'!$H$10+'ХЭ-5'!$N$10)/6</f>
        <v>4.2666666666666666</v>
      </c>
      <c r="H180" s="175">
        <f>('ФР-1'!$T$12+'ФР-2'!$L$10)/2</f>
        <v>4.25</v>
      </c>
    </row>
    <row r="181" spans="1:8">
      <c r="A181" s="170"/>
      <c r="B181" s="176"/>
      <c r="C181" s="176"/>
      <c r="D181" s="177"/>
      <c r="E181" s="178"/>
      <c r="F181" s="178"/>
      <c r="G181" s="179"/>
      <c r="H181" s="179"/>
    </row>
    <row r="182" spans="1:8">
      <c r="A182" s="170"/>
      <c r="B182" s="180"/>
      <c r="C182" s="180"/>
      <c r="D182" s="181"/>
      <c r="E182" s="182"/>
      <c r="F182" s="182"/>
      <c r="G182" s="183" t="s">
        <v>174</v>
      </c>
      <c r="H182" s="183" t="s">
        <v>175</v>
      </c>
    </row>
    <row r="183" spans="1:8" ht="15.75" customHeight="1">
      <c r="A183" s="170"/>
      <c r="B183" s="385" t="s">
        <v>181</v>
      </c>
      <c r="C183" s="386"/>
      <c r="D183" s="386"/>
      <c r="E183" s="386"/>
      <c r="F183" s="387"/>
      <c r="G183" s="184">
        <f>SUM(D179:H179)</f>
        <v>16.369961519961521</v>
      </c>
      <c r="H183" s="184">
        <f>SUM(D180:H180)</f>
        <v>21.369961519961521</v>
      </c>
    </row>
    <row r="184" spans="1:8" ht="15.75" customHeight="1">
      <c r="A184" s="170"/>
      <c r="B184" s="382" t="s">
        <v>182</v>
      </c>
      <c r="C184" s="383"/>
      <c r="D184" s="383"/>
      <c r="E184" s="383"/>
      <c r="F184" s="384"/>
      <c r="G184" s="185">
        <f>G183/25</f>
        <v>0.65479846079846082</v>
      </c>
      <c r="H184" s="185">
        <f>H183/25</f>
        <v>0.85479846079846089</v>
      </c>
    </row>
    <row r="185" spans="1:8" ht="15.75" customHeight="1">
      <c r="A185" s="170"/>
      <c r="B185" s="170"/>
      <c r="C185" s="170"/>
      <c r="D185" s="170"/>
      <c r="E185" s="170"/>
      <c r="F185" s="170"/>
      <c r="G185" s="170"/>
      <c r="H185" s="170"/>
    </row>
    <row r="186" spans="1:8" ht="15.75" customHeight="1">
      <c r="A186" s="170"/>
      <c r="B186" s="170"/>
      <c r="C186" s="170"/>
      <c r="D186" s="170"/>
      <c r="E186" s="170"/>
      <c r="F186" s="170"/>
      <c r="G186" s="170"/>
      <c r="H186" s="170"/>
    </row>
    <row r="187" spans="1:8">
      <c r="A187" s="170"/>
      <c r="B187" s="170"/>
      <c r="C187" s="170"/>
      <c r="D187" s="170"/>
      <c r="E187" s="170"/>
      <c r="F187" s="170"/>
      <c r="G187" s="170"/>
      <c r="H187" s="170"/>
    </row>
    <row r="188" spans="1:8" ht="15.75" customHeight="1">
      <c r="A188" s="170"/>
      <c r="B188" s="170"/>
      <c r="C188" s="170"/>
      <c r="D188" s="170"/>
      <c r="E188" s="170"/>
      <c r="F188" s="170"/>
      <c r="G188" s="170"/>
      <c r="H188" s="170"/>
    </row>
    <row r="189" spans="1:8">
      <c r="A189" s="170"/>
      <c r="B189" s="170"/>
      <c r="C189" s="170"/>
      <c r="D189" s="170"/>
      <c r="E189" s="170"/>
      <c r="F189" s="170"/>
      <c r="G189" s="170"/>
      <c r="H189" s="170"/>
    </row>
    <row r="190" spans="1:8">
      <c r="A190" s="170"/>
      <c r="B190" s="170"/>
      <c r="C190" s="170"/>
      <c r="D190" s="170"/>
      <c r="E190" s="170"/>
      <c r="F190" s="170"/>
      <c r="G190" s="170"/>
      <c r="H190" s="170"/>
    </row>
    <row r="191" spans="1:8" ht="15.75" customHeight="1">
      <c r="A191" s="170"/>
      <c r="B191" s="170"/>
      <c r="C191" s="170"/>
      <c r="D191" s="170"/>
      <c r="E191" s="170"/>
      <c r="F191" s="170"/>
      <c r="G191" s="170"/>
      <c r="H191" s="170"/>
    </row>
    <row r="192" spans="1:8">
      <c r="A192" s="170"/>
      <c r="B192" s="170"/>
      <c r="C192" s="170"/>
      <c r="D192" s="170"/>
      <c r="E192" s="170"/>
      <c r="F192" s="170"/>
      <c r="G192" s="170"/>
      <c r="H192" s="170"/>
    </row>
    <row r="193" spans="1:8" ht="15.75" customHeight="1">
      <c r="A193" s="170"/>
      <c r="B193" s="170"/>
      <c r="C193" s="170"/>
      <c r="D193" s="170"/>
      <c r="E193" s="170"/>
      <c r="F193" s="170"/>
      <c r="G193" s="170"/>
      <c r="H193" s="170"/>
    </row>
    <row r="194" spans="1:8" ht="15.75" customHeight="1">
      <c r="A194" s="170"/>
      <c r="B194" s="170"/>
      <c r="C194" s="170"/>
      <c r="D194" s="170"/>
      <c r="E194" s="170"/>
      <c r="F194" s="170"/>
      <c r="G194" s="170"/>
      <c r="H194" s="170"/>
    </row>
    <row r="195" spans="1:8" ht="15.75" customHeight="1">
      <c r="A195" s="170"/>
      <c r="B195" s="170"/>
      <c r="C195" s="170"/>
      <c r="D195" s="170"/>
      <c r="E195" s="170"/>
      <c r="F195" s="170"/>
      <c r="G195" s="170"/>
      <c r="H195" s="170"/>
    </row>
    <row r="196" spans="1:8" ht="32.25" customHeight="1">
      <c r="A196" s="170"/>
      <c r="B196" s="170"/>
      <c r="C196" s="170"/>
      <c r="D196" s="170"/>
      <c r="E196" s="170"/>
      <c r="F196" s="170"/>
      <c r="G196" s="170"/>
      <c r="H196" s="170"/>
    </row>
    <row r="197" spans="1:8" ht="16.5" customHeight="1">
      <c r="A197" s="170"/>
      <c r="B197" s="170"/>
      <c r="C197" s="170"/>
      <c r="D197" s="170"/>
      <c r="E197" s="170"/>
      <c r="F197" s="170"/>
      <c r="G197" s="170"/>
      <c r="H197" s="170"/>
    </row>
    <row r="198" spans="1:8" ht="15.75" customHeight="1">
      <c r="A198" s="170"/>
      <c r="B198" s="170"/>
      <c r="C198" s="170"/>
      <c r="D198" s="170"/>
      <c r="E198" s="170"/>
      <c r="F198" s="170"/>
      <c r="G198" s="170"/>
      <c r="H198" s="170"/>
    </row>
    <row r="199" spans="1:8" ht="15.75" customHeight="1">
      <c r="A199" s="170"/>
      <c r="B199" s="170"/>
      <c r="C199" s="170"/>
      <c r="D199" s="170"/>
      <c r="E199" s="170"/>
      <c r="F199" s="170"/>
      <c r="G199" s="170"/>
      <c r="H199" s="170"/>
    </row>
    <row r="200" spans="1:8">
      <c r="A200" s="170"/>
      <c r="B200" s="379" t="s">
        <v>183</v>
      </c>
      <c r="C200" s="380"/>
      <c r="D200" s="380"/>
      <c r="E200" s="380"/>
      <c r="F200" s="380"/>
      <c r="G200" s="380"/>
      <c r="H200" s="381"/>
    </row>
    <row r="201" spans="1:8">
      <c r="A201" s="170"/>
      <c r="B201" s="186" t="s">
        <v>14</v>
      </c>
      <c r="C201" s="370">
        <f>G184</f>
        <v>0.65479846079846082</v>
      </c>
      <c r="D201" s="370"/>
      <c r="E201" s="369" t="str">
        <f>IF(C201&gt;=80%,"Высокий уровень",IF(C201&gt;=50%,"Средний уровень",IF(C201&lt;49%,"Низкий уровень")))</f>
        <v>Средний уровень</v>
      </c>
      <c r="F201" s="369"/>
      <c r="G201" s="369"/>
      <c r="H201" s="369"/>
    </row>
    <row r="202" spans="1:8" ht="16.5" customHeight="1">
      <c r="A202" s="170"/>
      <c r="B202" s="186" t="s">
        <v>15</v>
      </c>
      <c r="C202" s="370">
        <f>H184</f>
        <v>0.85479846079846089</v>
      </c>
      <c r="D202" s="370"/>
      <c r="E202" s="369" t="str">
        <f>IF(C202&gt;=80%,"Высокий уровень",IF(C202&gt;=50%,"Средний уровень",IF(C202&lt;49%,"Низкий уровень")))</f>
        <v>Высокий уровень</v>
      </c>
      <c r="F202" s="369"/>
      <c r="G202" s="369"/>
      <c r="H202" s="369"/>
    </row>
    <row r="207" spans="1:8" ht="15.75" customHeight="1"/>
    <row r="210" spans="1:8" ht="15.75" customHeight="1"/>
    <row r="211" spans="1:8" ht="15.75" customHeight="1"/>
    <row r="212" spans="1:8" ht="15.75" customHeight="1"/>
    <row r="215" spans="1:8" ht="15.75" customHeight="1"/>
    <row r="220" spans="1:8" ht="15.75" customHeight="1"/>
    <row r="221" spans="1:8">
      <c r="A221" s="168" t="s">
        <v>172</v>
      </c>
      <c r="B221" s="169" t="s">
        <v>173</v>
      </c>
      <c r="C221" s="170"/>
      <c r="D221" s="368" t="str">
        <f>'Список группы'!C9</f>
        <v>Десятниченко Кирилл</v>
      </c>
      <c r="E221" s="368"/>
      <c r="F221" s="368"/>
    </row>
    <row r="222" spans="1:8">
      <c r="A222" s="170"/>
      <c r="B222" s="170"/>
      <c r="C222" s="170"/>
      <c r="D222" s="170"/>
      <c r="E222" s="170"/>
      <c r="F222" s="170"/>
      <c r="G222" s="170"/>
      <c r="H222" s="170"/>
    </row>
    <row r="223" spans="1:8" ht="42">
      <c r="A223" s="170"/>
      <c r="B223" s="388" t="s">
        <v>176</v>
      </c>
      <c r="C223" s="389"/>
      <c r="D223" s="172" t="s">
        <v>88</v>
      </c>
      <c r="E223" s="172" t="s">
        <v>89</v>
      </c>
      <c r="F223" s="172" t="s">
        <v>179</v>
      </c>
      <c r="G223" s="172" t="s">
        <v>180</v>
      </c>
      <c r="H223" s="172" t="s">
        <v>92</v>
      </c>
    </row>
    <row r="224" spans="1:8" ht="15.75" customHeight="1">
      <c r="A224" s="170"/>
      <c r="B224" s="187"/>
      <c r="C224" s="188"/>
      <c r="D224" s="173" t="s">
        <v>93</v>
      </c>
      <c r="E224" s="173" t="s">
        <v>94</v>
      </c>
      <c r="F224" s="173" t="s">
        <v>95</v>
      </c>
      <c r="G224" s="173" t="s">
        <v>96</v>
      </c>
      <c r="H224" s="173" t="s">
        <v>97</v>
      </c>
    </row>
    <row r="225" spans="1:8">
      <c r="A225" s="170"/>
      <c r="B225" s="375" t="s">
        <v>177</v>
      </c>
      <c r="C225" s="377"/>
      <c r="D225" s="174">
        <f>('РР-1'!$U$12+'РР-2'!$Q$11+'РР-3'!$Y$11+'РР-4'!$R$11)/4</f>
        <v>2.8293650793650791</v>
      </c>
      <c r="E225" s="175">
        <f>('ПР-1'!$Y$13+'ПР-2'!$M$11)/2</f>
        <v>2.6545454545454543</v>
      </c>
      <c r="F225" s="175">
        <f>('СК-1'!$V$13+'СК-2'!$N$13+'СК-3'!$O$11)/3</f>
        <v>2.5962962962962961</v>
      </c>
      <c r="G225" s="175">
        <f>('ХЭ-1'!$K$13+'ХЭ-2'!$M$10+'ХЭ-3'!$S$11+'ХЭ-4'!$X$11+'ХЭ-5'!$G$11+'ХЭ-5'!$M$11)/6</f>
        <v>2.7375000000000003</v>
      </c>
      <c r="H225" s="175">
        <f>('ФР-1'!$S$13+'ФР-2'!$K$11)/2</f>
        <v>3.1875</v>
      </c>
    </row>
    <row r="226" spans="1:8" ht="15.75" customHeight="1">
      <c r="A226" s="170"/>
      <c r="B226" s="375" t="s">
        <v>178</v>
      </c>
      <c r="C226" s="377"/>
      <c r="D226" s="174">
        <f>('РР-1'!$V$12+'РР-2'!$R$11+'РР-3'!$Z$11+'РР-4'!$S$11)/4</f>
        <v>3.8293650793650791</v>
      </c>
      <c r="E226" s="175">
        <f>('ПР-1'!$Z$13+'ПР-2'!$N$11)/2</f>
        <v>3.6545454545454543</v>
      </c>
      <c r="F226" s="175">
        <f>('СК-1'!$W$13+'СК-2'!$O$13+'СК-3'!$P$11)/3</f>
        <v>3.5962962962962961</v>
      </c>
      <c r="G226" s="175">
        <f>('ХЭ-1'!$L$13+'ХЭ-2'!$N$10+'ХЭ-3'!$T$11+'ХЭ-4'!$Y$11+'ХЭ-5'!$H$11+'ХЭ-5'!$N$11)/6</f>
        <v>3.7375000000000003</v>
      </c>
      <c r="H226" s="175">
        <f>('ФР-1'!$T$13+'ФР-2'!$L$11)/2</f>
        <v>4.1875</v>
      </c>
    </row>
    <row r="227" spans="1:8" ht="15.75" customHeight="1">
      <c r="A227" s="170"/>
      <c r="B227" s="176"/>
      <c r="C227" s="176"/>
      <c r="D227" s="177"/>
      <c r="E227" s="178"/>
      <c r="F227" s="178"/>
      <c r="G227" s="179"/>
      <c r="H227" s="179"/>
    </row>
    <row r="228" spans="1:8" ht="15.75" customHeight="1">
      <c r="A228" s="170"/>
      <c r="B228" s="180"/>
      <c r="C228" s="180"/>
      <c r="D228" s="181"/>
      <c r="E228" s="182"/>
      <c r="F228" s="182"/>
      <c r="G228" s="183" t="s">
        <v>174</v>
      </c>
      <c r="H228" s="183" t="s">
        <v>175</v>
      </c>
    </row>
    <row r="229" spans="1:8">
      <c r="A229" s="170"/>
      <c r="B229" s="385" t="s">
        <v>181</v>
      </c>
      <c r="C229" s="386"/>
      <c r="D229" s="386"/>
      <c r="E229" s="386"/>
      <c r="F229" s="387"/>
      <c r="G229" s="184">
        <f>SUM(D225:H225)</f>
        <v>14.005206830206831</v>
      </c>
      <c r="H229" s="184">
        <f>SUM(D226:H226)</f>
        <v>19.005206830206831</v>
      </c>
    </row>
    <row r="230" spans="1:8" ht="15.75" customHeight="1">
      <c r="A230" s="170"/>
      <c r="B230" s="382" t="s">
        <v>182</v>
      </c>
      <c r="C230" s="383"/>
      <c r="D230" s="383"/>
      <c r="E230" s="383"/>
      <c r="F230" s="384"/>
      <c r="G230" s="185">
        <f>G229/25</f>
        <v>0.56020827320827327</v>
      </c>
      <c r="H230" s="185">
        <f>H229/25</f>
        <v>0.76020827320827322</v>
      </c>
    </row>
    <row r="231" spans="1:8">
      <c r="A231" s="170"/>
      <c r="B231" s="170"/>
      <c r="C231" s="170"/>
      <c r="D231" s="170"/>
      <c r="E231" s="170"/>
      <c r="F231" s="170"/>
      <c r="G231" s="170"/>
      <c r="H231" s="170"/>
    </row>
    <row r="232" spans="1:8">
      <c r="A232" s="170"/>
      <c r="B232" s="170"/>
      <c r="C232" s="170"/>
      <c r="D232" s="170"/>
      <c r="E232" s="170"/>
      <c r="F232" s="170"/>
      <c r="G232" s="170"/>
      <c r="H232" s="170"/>
    </row>
    <row r="233" spans="1:8">
      <c r="A233" s="170"/>
      <c r="B233" s="170"/>
      <c r="C233" s="170"/>
      <c r="D233" s="170"/>
      <c r="E233" s="170"/>
      <c r="F233" s="170"/>
      <c r="G233" s="170"/>
      <c r="H233" s="170"/>
    </row>
    <row r="234" spans="1:8">
      <c r="A234" s="170"/>
      <c r="B234" s="170"/>
      <c r="C234" s="170"/>
      <c r="D234" s="170"/>
      <c r="E234" s="170"/>
      <c r="F234" s="170"/>
      <c r="G234" s="170"/>
      <c r="H234" s="170"/>
    </row>
    <row r="235" spans="1:8">
      <c r="A235" s="170"/>
      <c r="B235" s="170"/>
      <c r="C235" s="170"/>
      <c r="D235" s="170"/>
      <c r="E235" s="170"/>
      <c r="F235" s="170"/>
      <c r="G235" s="170"/>
      <c r="H235" s="170"/>
    </row>
    <row r="236" spans="1:8">
      <c r="A236" s="170"/>
      <c r="B236" s="170"/>
      <c r="C236" s="170"/>
      <c r="D236" s="170"/>
      <c r="E236" s="170"/>
      <c r="F236" s="170"/>
      <c r="G236" s="170"/>
      <c r="H236" s="170"/>
    </row>
    <row r="237" spans="1:8">
      <c r="A237" s="170"/>
      <c r="B237" s="170"/>
      <c r="C237" s="170"/>
      <c r="D237" s="170"/>
      <c r="E237" s="170"/>
      <c r="F237" s="170"/>
      <c r="G237" s="170"/>
      <c r="H237" s="170"/>
    </row>
    <row r="238" spans="1:8">
      <c r="A238" s="170"/>
      <c r="B238" s="170"/>
      <c r="C238" s="170"/>
      <c r="D238" s="170"/>
      <c r="E238" s="170"/>
      <c r="F238" s="170"/>
      <c r="G238" s="170"/>
      <c r="H238" s="170"/>
    </row>
    <row r="239" spans="1:8">
      <c r="A239" s="170"/>
      <c r="B239" s="170"/>
      <c r="C239" s="170"/>
      <c r="D239" s="170"/>
      <c r="E239" s="170"/>
      <c r="F239" s="170"/>
      <c r="G239" s="170"/>
      <c r="H239" s="170"/>
    </row>
    <row r="240" spans="1:8">
      <c r="A240" s="170"/>
      <c r="B240" s="170"/>
      <c r="C240" s="170"/>
      <c r="D240" s="170"/>
      <c r="E240" s="170"/>
      <c r="F240" s="170"/>
      <c r="G240" s="170"/>
      <c r="H240" s="170"/>
    </row>
    <row r="241" spans="1:8">
      <c r="A241" s="170"/>
      <c r="B241" s="170"/>
      <c r="C241" s="170"/>
      <c r="D241" s="170"/>
      <c r="E241" s="170"/>
      <c r="F241" s="170"/>
      <c r="G241" s="170"/>
      <c r="H241" s="170"/>
    </row>
    <row r="242" spans="1:8">
      <c r="A242" s="170"/>
      <c r="B242" s="170"/>
      <c r="C242" s="170"/>
      <c r="D242" s="170"/>
      <c r="E242" s="170"/>
      <c r="F242" s="170"/>
      <c r="G242" s="170"/>
      <c r="H242" s="170"/>
    </row>
    <row r="243" spans="1:8">
      <c r="A243" s="170"/>
      <c r="B243" s="170"/>
      <c r="C243" s="170"/>
      <c r="D243" s="170"/>
      <c r="E243" s="170"/>
      <c r="F243" s="170"/>
      <c r="G243" s="170"/>
      <c r="H243" s="170"/>
    </row>
    <row r="244" spans="1:8">
      <c r="A244" s="170"/>
      <c r="B244" s="170"/>
      <c r="C244" s="170"/>
      <c r="D244" s="170"/>
      <c r="E244" s="170"/>
      <c r="F244" s="170"/>
      <c r="G244" s="170"/>
      <c r="H244" s="170"/>
    </row>
    <row r="245" spans="1:8">
      <c r="A245" s="170"/>
      <c r="B245" s="170"/>
      <c r="C245" s="170"/>
      <c r="D245" s="170"/>
      <c r="E245" s="170"/>
      <c r="F245" s="170"/>
      <c r="G245" s="170"/>
      <c r="H245" s="170"/>
    </row>
    <row r="246" spans="1:8">
      <c r="A246" s="170"/>
      <c r="B246" s="379" t="s">
        <v>183</v>
      </c>
      <c r="C246" s="380"/>
      <c r="D246" s="380"/>
      <c r="E246" s="380"/>
      <c r="F246" s="380"/>
      <c r="G246" s="380"/>
      <c r="H246" s="381"/>
    </row>
    <row r="247" spans="1:8">
      <c r="A247" s="170"/>
      <c r="B247" s="186" t="s">
        <v>14</v>
      </c>
      <c r="C247" s="370">
        <f>G230</f>
        <v>0.56020827320827327</v>
      </c>
      <c r="D247" s="370"/>
      <c r="E247" s="369" t="str">
        <f>IF(C247&gt;=80%,"Высокий уровень",IF(C247&gt;=50%,"Средний уровень",IF(C247&lt;49%,"Низкий уровень")))</f>
        <v>Средний уровень</v>
      </c>
      <c r="F247" s="369"/>
      <c r="G247" s="369"/>
      <c r="H247" s="369"/>
    </row>
    <row r="248" spans="1:8">
      <c r="A248" s="170"/>
      <c r="B248" s="186" t="s">
        <v>15</v>
      </c>
      <c r="C248" s="370">
        <f>H230</f>
        <v>0.76020827320827322</v>
      </c>
      <c r="D248" s="370"/>
      <c r="E248" s="369" t="str">
        <f>IF(C248&gt;=80%,"Высокий уровень",IF(C248&gt;=50%,"Средний уровень",IF(C248&lt;49%,"Низкий уровень")))</f>
        <v>Средний уровень</v>
      </c>
      <c r="F248" s="369"/>
      <c r="G248" s="369"/>
      <c r="H248" s="369"/>
    </row>
    <row r="268" spans="1:8">
      <c r="A268" s="168" t="s">
        <v>172</v>
      </c>
      <c r="B268" s="169" t="s">
        <v>173</v>
      </c>
      <c r="C268" s="170"/>
      <c r="D268" s="368" t="str">
        <f>'Список группы'!C10</f>
        <v>Йолсал Дениз</v>
      </c>
      <c r="E268" s="368"/>
      <c r="F268" s="368"/>
    </row>
    <row r="269" spans="1:8">
      <c r="A269" s="170"/>
      <c r="B269" s="170"/>
      <c r="C269" s="170"/>
      <c r="D269" s="170"/>
      <c r="E269" s="170"/>
      <c r="F269" s="170"/>
      <c r="G269" s="170"/>
      <c r="H269" s="170"/>
    </row>
    <row r="270" spans="1:8" ht="42">
      <c r="A270" s="170"/>
      <c r="B270" s="388" t="s">
        <v>176</v>
      </c>
      <c r="C270" s="389"/>
      <c r="D270" s="172" t="s">
        <v>88</v>
      </c>
      <c r="E270" s="172" t="s">
        <v>89</v>
      </c>
      <c r="F270" s="172" t="s">
        <v>179</v>
      </c>
      <c r="G270" s="172" t="s">
        <v>180</v>
      </c>
      <c r="H270" s="172" t="s">
        <v>92</v>
      </c>
    </row>
    <row r="271" spans="1:8">
      <c r="A271" s="170"/>
      <c r="B271" s="187"/>
      <c r="C271" s="188"/>
      <c r="D271" s="173" t="s">
        <v>93</v>
      </c>
      <c r="E271" s="173" t="s">
        <v>94</v>
      </c>
      <c r="F271" s="173" t="s">
        <v>95</v>
      </c>
      <c r="G271" s="173" t="s">
        <v>96</v>
      </c>
      <c r="H271" s="173" t="s">
        <v>97</v>
      </c>
    </row>
    <row r="272" spans="1:8">
      <c r="A272" s="170"/>
      <c r="B272" s="375" t="s">
        <v>177</v>
      </c>
      <c r="C272" s="377"/>
      <c r="D272" s="174">
        <f>('РР-1'!$U$13+'РР-2'!$Q$12+'РР-3'!$Y$12+'РР-4'!$R$12)/4</f>
        <v>5</v>
      </c>
      <c r="E272" s="175">
        <f>('ПР-1'!$Y$14+'ПР-2'!$M$12)/2</f>
        <v>5</v>
      </c>
      <c r="F272" s="175">
        <f>('СК-1'!$V$14+'СК-2'!$N$14+'СК-3'!$O$12)/3</f>
        <v>5</v>
      </c>
      <c r="G272" s="175">
        <f>('ХЭ-1'!$K$14+'ХЭ-2'!$M$11+'ХЭ-3'!$S$12+'ХЭ-4'!$X$12+'ХЭ-5'!$G$12+'ХЭ-5'!$M$12)/6</f>
        <v>5</v>
      </c>
      <c r="H272" s="175">
        <f>('ФР-1'!$S$14+'ФР-2'!$K$12)/2</f>
        <v>5</v>
      </c>
    </row>
    <row r="273" spans="1:8">
      <c r="A273" s="170"/>
      <c r="B273" s="375" t="s">
        <v>178</v>
      </c>
      <c r="C273" s="377"/>
      <c r="D273" s="174">
        <f>('РР-1'!$V$13+'РР-2'!$R$12+'РР-3'!$Z$12+'РР-4'!$S$12)/4</f>
        <v>5</v>
      </c>
      <c r="E273" s="175">
        <f>('ПР-1'!$Z$14+'ПР-2'!$N$12)/2</f>
        <v>5</v>
      </c>
      <c r="F273" s="175">
        <f>('СК-1'!$W$14+'СК-2'!$O$14+'СК-3'!$P$12)/3</f>
        <v>5</v>
      </c>
      <c r="G273" s="175">
        <f>('ХЭ-1'!$L$14+'ХЭ-2'!$N$11+'ХЭ-3'!$T$12+'ХЭ-4'!$Y$12+'ХЭ-5'!$H$12+'ХЭ-5'!$N$12)/6</f>
        <v>5</v>
      </c>
      <c r="H273" s="175">
        <f>('ФР-1'!$T$14+'ФР-2'!$L$12)/2</f>
        <v>5</v>
      </c>
    </row>
    <row r="274" spans="1:8">
      <c r="A274" s="170"/>
      <c r="B274" s="176"/>
      <c r="C274" s="176"/>
      <c r="D274" s="177"/>
      <c r="E274" s="178"/>
      <c r="F274" s="178"/>
      <c r="G274" s="179"/>
      <c r="H274" s="179"/>
    </row>
    <row r="275" spans="1:8">
      <c r="A275" s="170"/>
      <c r="B275" s="180"/>
      <c r="C275" s="180"/>
      <c r="D275" s="181"/>
      <c r="E275" s="182"/>
      <c r="F275" s="182"/>
      <c r="G275" s="183" t="s">
        <v>174</v>
      </c>
      <c r="H275" s="183" t="s">
        <v>175</v>
      </c>
    </row>
    <row r="276" spans="1:8">
      <c r="A276" s="170"/>
      <c r="B276" s="385" t="s">
        <v>181</v>
      </c>
      <c r="C276" s="386"/>
      <c r="D276" s="386"/>
      <c r="E276" s="386"/>
      <c r="F276" s="387"/>
      <c r="G276" s="184">
        <f>SUM(D272:H272)</f>
        <v>25</v>
      </c>
      <c r="H276" s="184">
        <f>SUM(D273:H273)</f>
        <v>25</v>
      </c>
    </row>
    <row r="277" spans="1:8">
      <c r="A277" s="170"/>
      <c r="B277" s="382" t="s">
        <v>182</v>
      </c>
      <c r="C277" s="383"/>
      <c r="D277" s="383"/>
      <c r="E277" s="383"/>
      <c r="F277" s="384"/>
      <c r="G277" s="185">
        <f>G276/25</f>
        <v>1</v>
      </c>
      <c r="H277" s="185">
        <f>H276/25</f>
        <v>1</v>
      </c>
    </row>
    <row r="278" spans="1:8">
      <c r="A278" s="170"/>
      <c r="B278" s="170"/>
      <c r="C278" s="170"/>
      <c r="D278" s="170"/>
      <c r="E278" s="170"/>
      <c r="F278" s="170"/>
      <c r="G278" s="170"/>
      <c r="H278" s="170"/>
    </row>
    <row r="279" spans="1:8">
      <c r="A279" s="170"/>
      <c r="B279" s="170"/>
      <c r="C279" s="170"/>
      <c r="D279" s="170"/>
      <c r="E279" s="170"/>
      <c r="F279" s="170"/>
      <c r="G279" s="170"/>
      <c r="H279" s="170"/>
    </row>
    <row r="280" spans="1:8">
      <c r="A280" s="170"/>
      <c r="B280" s="170"/>
      <c r="C280" s="170"/>
      <c r="D280" s="170"/>
      <c r="E280" s="170"/>
      <c r="F280" s="170"/>
      <c r="G280" s="170"/>
      <c r="H280" s="170"/>
    </row>
    <row r="281" spans="1:8">
      <c r="A281" s="170"/>
      <c r="B281" s="170"/>
      <c r="C281" s="170"/>
      <c r="D281" s="170"/>
      <c r="E281" s="170"/>
      <c r="F281" s="170"/>
      <c r="G281" s="170"/>
      <c r="H281" s="170"/>
    </row>
    <row r="282" spans="1:8">
      <c r="A282" s="170"/>
      <c r="B282" s="170"/>
      <c r="C282" s="170"/>
      <c r="D282" s="170"/>
      <c r="E282" s="170"/>
      <c r="F282" s="170"/>
      <c r="G282" s="170"/>
      <c r="H282" s="170"/>
    </row>
    <row r="283" spans="1:8">
      <c r="A283" s="170"/>
      <c r="B283" s="170"/>
      <c r="C283" s="170"/>
      <c r="D283" s="170"/>
      <c r="E283" s="170"/>
      <c r="F283" s="170"/>
      <c r="G283" s="170"/>
      <c r="H283" s="170"/>
    </row>
    <row r="284" spans="1:8">
      <c r="A284" s="170"/>
      <c r="B284" s="170"/>
      <c r="C284" s="170"/>
      <c r="D284" s="170"/>
      <c r="E284" s="170"/>
      <c r="F284" s="170"/>
      <c r="G284" s="170"/>
      <c r="H284" s="170"/>
    </row>
    <row r="285" spans="1:8">
      <c r="A285" s="170"/>
      <c r="B285" s="170"/>
      <c r="C285" s="170"/>
      <c r="D285" s="170"/>
      <c r="E285" s="170"/>
      <c r="F285" s="170"/>
      <c r="G285" s="170"/>
      <c r="H285" s="170"/>
    </row>
    <row r="286" spans="1:8">
      <c r="A286" s="170"/>
      <c r="B286" s="170"/>
      <c r="C286" s="170"/>
      <c r="D286" s="170"/>
      <c r="E286" s="170"/>
      <c r="F286" s="170"/>
      <c r="G286" s="170"/>
      <c r="H286" s="170"/>
    </row>
    <row r="287" spans="1:8">
      <c r="A287" s="170"/>
      <c r="B287" s="170"/>
      <c r="C287" s="170"/>
      <c r="D287" s="170"/>
      <c r="E287" s="170"/>
      <c r="F287" s="170"/>
      <c r="G287" s="170"/>
      <c r="H287" s="170"/>
    </row>
    <row r="288" spans="1:8">
      <c r="A288" s="170"/>
      <c r="B288" s="170"/>
      <c r="C288" s="170"/>
      <c r="D288" s="170"/>
      <c r="E288" s="170"/>
      <c r="F288" s="170"/>
      <c r="G288" s="170"/>
      <c r="H288" s="170"/>
    </row>
    <row r="289" spans="1:8">
      <c r="A289" s="170"/>
      <c r="B289" s="170"/>
      <c r="C289" s="170"/>
      <c r="D289" s="170"/>
      <c r="E289" s="170"/>
      <c r="F289" s="170"/>
      <c r="G289" s="170"/>
      <c r="H289" s="170"/>
    </row>
    <row r="290" spans="1:8">
      <c r="A290" s="170"/>
      <c r="B290" s="170"/>
      <c r="C290" s="170"/>
      <c r="D290" s="170"/>
      <c r="E290" s="170"/>
      <c r="F290" s="170"/>
      <c r="G290" s="170"/>
      <c r="H290" s="170"/>
    </row>
    <row r="291" spans="1:8">
      <c r="A291" s="170"/>
      <c r="B291" s="170"/>
      <c r="C291" s="170"/>
      <c r="D291" s="170"/>
      <c r="E291" s="170"/>
      <c r="F291" s="170"/>
      <c r="G291" s="170"/>
      <c r="H291" s="170"/>
    </row>
    <row r="292" spans="1:8">
      <c r="A292" s="170"/>
      <c r="B292" s="170"/>
      <c r="C292" s="170"/>
      <c r="D292" s="170"/>
      <c r="E292" s="170"/>
      <c r="F292" s="170"/>
      <c r="G292" s="170"/>
      <c r="H292" s="170"/>
    </row>
    <row r="293" spans="1:8">
      <c r="A293" s="170"/>
      <c r="B293" s="379" t="s">
        <v>183</v>
      </c>
      <c r="C293" s="380"/>
      <c r="D293" s="380"/>
      <c r="E293" s="380"/>
      <c r="F293" s="380"/>
      <c r="G293" s="380"/>
      <c r="H293" s="381"/>
    </row>
    <row r="294" spans="1:8">
      <c r="A294" s="170"/>
      <c r="B294" s="186" t="s">
        <v>14</v>
      </c>
      <c r="C294" s="370">
        <f>G277</f>
        <v>1</v>
      </c>
      <c r="D294" s="370"/>
      <c r="E294" s="369" t="str">
        <f>IF(C294&gt;=80%,"Высокий уровень",IF(C294&gt;=50%,"Средний уровень",IF(C294&lt;49%,"Низкий уровень")))</f>
        <v>Высокий уровень</v>
      </c>
      <c r="F294" s="369"/>
      <c r="G294" s="369"/>
      <c r="H294" s="369"/>
    </row>
    <row r="295" spans="1:8">
      <c r="A295" s="170"/>
      <c r="B295" s="186" t="s">
        <v>15</v>
      </c>
      <c r="C295" s="370">
        <f>H277</f>
        <v>1</v>
      </c>
      <c r="D295" s="370"/>
      <c r="E295" s="369" t="str">
        <f>IF(C295&gt;=80%,"Высокий уровень",IF(C295&gt;=50%,"Средний уровень",IF(C295&lt;49%,"Низкий уровень")))</f>
        <v>Высокий уровень</v>
      </c>
      <c r="F295" s="369"/>
      <c r="G295" s="369"/>
      <c r="H295" s="369"/>
    </row>
    <row r="316" spans="1:8">
      <c r="A316" s="168" t="s">
        <v>172</v>
      </c>
      <c r="B316" s="169" t="s">
        <v>173</v>
      </c>
      <c r="C316" s="170"/>
      <c r="D316" s="368" t="str">
        <f>'Список группы'!C11</f>
        <v>Кирилина Виктория</v>
      </c>
      <c r="E316" s="368"/>
      <c r="F316" s="368"/>
    </row>
    <row r="317" spans="1:8">
      <c r="A317" s="170"/>
      <c r="B317" s="170"/>
      <c r="C317" s="170"/>
      <c r="D317" s="170"/>
      <c r="E317" s="170"/>
      <c r="F317" s="170"/>
      <c r="G317" s="170"/>
      <c r="H317" s="170"/>
    </row>
    <row r="318" spans="1:8" ht="42">
      <c r="A318" s="170"/>
      <c r="B318" s="388" t="s">
        <v>176</v>
      </c>
      <c r="C318" s="389"/>
      <c r="D318" s="172" t="s">
        <v>88</v>
      </c>
      <c r="E318" s="172" t="s">
        <v>89</v>
      </c>
      <c r="F318" s="172" t="s">
        <v>179</v>
      </c>
      <c r="G318" s="172" t="s">
        <v>180</v>
      </c>
      <c r="H318" s="172" t="s">
        <v>92</v>
      </c>
    </row>
    <row r="319" spans="1:8">
      <c r="A319" s="170"/>
      <c r="B319" s="187"/>
      <c r="C319" s="188"/>
      <c r="D319" s="173" t="s">
        <v>93</v>
      </c>
      <c r="E319" s="173" t="s">
        <v>94</v>
      </c>
      <c r="F319" s="173" t="s">
        <v>95</v>
      </c>
      <c r="G319" s="173" t="s">
        <v>96</v>
      </c>
      <c r="H319" s="173" t="s">
        <v>97</v>
      </c>
    </row>
    <row r="320" spans="1:8">
      <c r="A320" s="170"/>
      <c r="B320" s="375" t="s">
        <v>177</v>
      </c>
      <c r="C320" s="377"/>
      <c r="D320" s="174">
        <f>('РР-1'!$U$14+'РР-2'!$Q$13+'РР-3'!$Y$13+'РР-4'!$R$13)/4</f>
        <v>3.7056277056277054</v>
      </c>
      <c r="E320" s="175">
        <f>('ПР-1'!$Y$15+'ПР-2'!$M$13)/2</f>
        <v>3.8636363636363633</v>
      </c>
      <c r="F320" s="175">
        <f>('СК-1'!$V$15+'СК-2'!$N$15+'СК-3'!$O$13)/3</f>
        <v>3.8703703703703702</v>
      </c>
      <c r="G320" s="175">
        <f>('ХЭ-1'!$K$15+'ХЭ-2'!$M$12+'ХЭ-3'!$S$13+'ХЭ-4'!$X$13+'ХЭ-5'!$G$13+'ХЭ-5'!$M$13)/6</f>
        <v>3.8041666666666667</v>
      </c>
      <c r="H320" s="175">
        <f>('ФР-1'!$S$15+'ФР-2'!$K$13)/2</f>
        <v>3.4375</v>
      </c>
    </row>
    <row r="321" spans="1:8">
      <c r="A321" s="170"/>
      <c r="B321" s="375" t="s">
        <v>178</v>
      </c>
      <c r="C321" s="377"/>
      <c r="D321" s="174">
        <f>('РР-1'!$V$14+'РР-2'!$R$13+'РР-3'!$Z$13+'РР-4'!$S$13)/4</f>
        <v>2.5122655122655124</v>
      </c>
      <c r="E321" s="175">
        <f>('ПР-1'!$Z$15+'ПР-2'!$N$13)/2</f>
        <v>2.6181818181818182</v>
      </c>
      <c r="F321" s="175">
        <f>('СК-1'!$W$15+'СК-2'!$O$15+'СК-3'!$P$13)/3</f>
        <v>2.588888888888889</v>
      </c>
      <c r="G321" s="175">
        <f>('ХЭ-1'!$L$15+'ХЭ-2'!$N$12+'ХЭ-3'!$T$13+'ХЭ-4'!$Y$13+'ХЭ-5'!$H$13+'ХЭ-5'!$N$13)/6</f>
        <v>2.5749999999999997</v>
      </c>
      <c r="H321" s="175">
        <f>('ФР-1'!$T$15+'ФР-2'!$L$13)/2</f>
        <v>2.375</v>
      </c>
    </row>
    <row r="322" spans="1:8">
      <c r="A322" s="170"/>
      <c r="B322" s="176"/>
      <c r="C322" s="176"/>
      <c r="D322" s="177"/>
      <c r="E322" s="178"/>
      <c r="F322" s="178"/>
      <c r="G322" s="179"/>
      <c r="H322" s="179"/>
    </row>
    <row r="323" spans="1:8">
      <c r="A323" s="170"/>
      <c r="B323" s="180"/>
      <c r="C323" s="180"/>
      <c r="D323" s="181"/>
      <c r="E323" s="182"/>
      <c r="F323" s="182"/>
      <c r="G323" s="183" t="s">
        <v>174</v>
      </c>
      <c r="H323" s="183" t="s">
        <v>175</v>
      </c>
    </row>
    <row r="324" spans="1:8">
      <c r="A324" s="170"/>
      <c r="B324" s="385" t="s">
        <v>181</v>
      </c>
      <c r="C324" s="386"/>
      <c r="D324" s="386"/>
      <c r="E324" s="386"/>
      <c r="F324" s="387"/>
      <c r="G324" s="184">
        <f>SUM(D320:H320)</f>
        <v>18.681301106301106</v>
      </c>
      <c r="H324" s="184">
        <f>SUM(D321:H321)</f>
        <v>12.669336219336218</v>
      </c>
    </row>
    <row r="325" spans="1:8">
      <c r="A325" s="170"/>
      <c r="B325" s="382" t="s">
        <v>182</v>
      </c>
      <c r="C325" s="383"/>
      <c r="D325" s="383"/>
      <c r="E325" s="383"/>
      <c r="F325" s="384"/>
      <c r="G325" s="185">
        <f>G324/25</f>
        <v>0.74725204425204428</v>
      </c>
      <c r="H325" s="185">
        <f>H324/25</f>
        <v>0.50677344877344876</v>
      </c>
    </row>
    <row r="326" spans="1:8">
      <c r="A326" s="170"/>
      <c r="B326" s="170"/>
      <c r="C326" s="170"/>
      <c r="D326" s="170"/>
      <c r="E326" s="170"/>
      <c r="F326" s="170"/>
      <c r="G326" s="170"/>
      <c r="H326" s="170"/>
    </row>
    <row r="327" spans="1:8">
      <c r="A327" s="170"/>
      <c r="B327" s="170"/>
      <c r="C327" s="170"/>
      <c r="D327" s="170"/>
      <c r="E327" s="170"/>
      <c r="F327" s="170"/>
      <c r="G327" s="170"/>
      <c r="H327" s="170"/>
    </row>
    <row r="328" spans="1:8">
      <c r="A328" s="170"/>
      <c r="B328" s="170"/>
      <c r="C328" s="170"/>
      <c r="D328" s="170"/>
      <c r="E328" s="170"/>
      <c r="F328" s="170"/>
      <c r="G328" s="170"/>
      <c r="H328" s="170"/>
    </row>
    <row r="329" spans="1:8">
      <c r="A329" s="170"/>
      <c r="B329" s="170"/>
      <c r="C329" s="170"/>
      <c r="D329" s="170"/>
      <c r="E329" s="170"/>
      <c r="F329" s="170"/>
      <c r="G329" s="170"/>
      <c r="H329" s="170"/>
    </row>
    <row r="330" spans="1:8">
      <c r="A330" s="170"/>
      <c r="B330" s="170"/>
      <c r="C330" s="170"/>
      <c r="D330" s="170"/>
      <c r="E330" s="170"/>
      <c r="F330" s="170"/>
      <c r="G330" s="170"/>
      <c r="H330" s="170"/>
    </row>
    <row r="331" spans="1:8">
      <c r="A331" s="170"/>
      <c r="B331" s="170"/>
      <c r="C331" s="170"/>
      <c r="D331" s="170"/>
      <c r="E331" s="170"/>
      <c r="F331" s="170"/>
      <c r="G331" s="170"/>
      <c r="H331" s="170"/>
    </row>
    <row r="332" spans="1:8">
      <c r="A332" s="170"/>
      <c r="B332" s="170"/>
      <c r="C332" s="170"/>
      <c r="D332" s="170"/>
      <c r="E332" s="170"/>
      <c r="F332" s="170"/>
      <c r="G332" s="170"/>
      <c r="H332" s="170"/>
    </row>
    <row r="333" spans="1:8">
      <c r="A333" s="170"/>
      <c r="B333" s="170"/>
      <c r="C333" s="170"/>
      <c r="D333" s="170"/>
      <c r="E333" s="170"/>
      <c r="F333" s="170"/>
      <c r="G333" s="170"/>
      <c r="H333" s="170"/>
    </row>
    <row r="334" spans="1:8">
      <c r="A334" s="170"/>
      <c r="B334" s="170"/>
      <c r="C334" s="170"/>
      <c r="D334" s="170"/>
      <c r="E334" s="170"/>
      <c r="F334" s="170"/>
      <c r="G334" s="170"/>
      <c r="H334" s="170"/>
    </row>
    <row r="335" spans="1:8">
      <c r="A335" s="170"/>
      <c r="B335" s="170"/>
      <c r="C335" s="170"/>
      <c r="D335" s="170"/>
      <c r="E335" s="170"/>
      <c r="F335" s="170"/>
      <c r="G335" s="170"/>
      <c r="H335" s="170"/>
    </row>
    <row r="336" spans="1:8">
      <c r="A336" s="170"/>
      <c r="B336" s="170"/>
      <c r="C336" s="170"/>
      <c r="D336" s="170"/>
      <c r="E336" s="170"/>
      <c r="F336" s="170"/>
      <c r="G336" s="170"/>
      <c r="H336" s="170"/>
    </row>
    <row r="337" spans="1:8">
      <c r="A337" s="170"/>
      <c r="B337" s="170"/>
      <c r="C337" s="170"/>
      <c r="D337" s="170"/>
      <c r="E337" s="170"/>
      <c r="F337" s="170"/>
      <c r="G337" s="170"/>
      <c r="H337" s="170"/>
    </row>
    <row r="338" spans="1:8">
      <c r="A338" s="170"/>
      <c r="B338" s="170"/>
      <c r="C338" s="170"/>
      <c r="D338" s="170"/>
      <c r="E338" s="170"/>
      <c r="F338" s="170"/>
      <c r="G338" s="170"/>
      <c r="H338" s="170"/>
    </row>
    <row r="339" spans="1:8">
      <c r="A339" s="170"/>
      <c r="B339" s="170"/>
      <c r="C339" s="170"/>
      <c r="D339" s="170"/>
      <c r="E339" s="170"/>
      <c r="F339" s="170"/>
      <c r="G339" s="170"/>
      <c r="H339" s="170"/>
    </row>
    <row r="340" spans="1:8">
      <c r="A340" s="170"/>
      <c r="B340" s="170"/>
      <c r="C340" s="170"/>
      <c r="D340" s="170"/>
      <c r="E340" s="170"/>
      <c r="F340" s="170"/>
      <c r="G340" s="170"/>
      <c r="H340" s="170"/>
    </row>
    <row r="341" spans="1:8">
      <c r="A341" s="170"/>
      <c r="B341" s="379" t="s">
        <v>183</v>
      </c>
      <c r="C341" s="380"/>
      <c r="D341" s="380"/>
      <c r="E341" s="380"/>
      <c r="F341" s="380"/>
      <c r="G341" s="380"/>
      <c r="H341" s="381"/>
    </row>
    <row r="342" spans="1:8">
      <c r="A342" s="170"/>
      <c r="B342" s="186" t="s">
        <v>14</v>
      </c>
      <c r="C342" s="370">
        <f>G325</f>
        <v>0.74725204425204428</v>
      </c>
      <c r="D342" s="370"/>
      <c r="E342" s="369" t="str">
        <f>IF(C342&gt;=80%,"Высокий уровень",IF(C342&gt;=50%,"Средний уровень",IF(C342&lt;49%,"Низкий уровень")))</f>
        <v>Средний уровень</v>
      </c>
      <c r="F342" s="369"/>
      <c r="G342" s="369"/>
      <c r="H342" s="369"/>
    </row>
    <row r="343" spans="1:8">
      <c r="A343" s="170"/>
      <c r="B343" s="186" t="s">
        <v>15</v>
      </c>
      <c r="C343" s="370">
        <f>H325</f>
        <v>0.50677344877344876</v>
      </c>
      <c r="D343" s="370"/>
      <c r="E343" s="369" t="str">
        <f>IF(C343&gt;=80%,"Высокий уровень",IF(C343&gt;=50%,"Средний уровень",IF(C343&lt;49%,"Низкий уровень")))</f>
        <v>Средний уровень</v>
      </c>
      <c r="F343" s="369"/>
      <c r="G343" s="369"/>
      <c r="H343" s="369"/>
    </row>
    <row r="364" spans="1:8">
      <c r="A364" s="168" t="s">
        <v>172</v>
      </c>
      <c r="B364" s="169" t="s">
        <v>173</v>
      </c>
      <c r="C364" s="170"/>
      <c r="D364" s="368" t="str">
        <f>'Список группы'!C12</f>
        <v>Князева Алиса</v>
      </c>
      <c r="E364" s="368"/>
      <c r="F364" s="368"/>
    </row>
    <row r="365" spans="1:8">
      <c r="A365" s="170"/>
      <c r="B365" s="170"/>
      <c r="C365" s="170"/>
      <c r="D365" s="170"/>
      <c r="E365" s="170"/>
      <c r="F365" s="170"/>
      <c r="G365" s="170"/>
      <c r="H365" s="170"/>
    </row>
    <row r="366" spans="1:8" ht="42">
      <c r="A366" s="170"/>
      <c r="B366" s="388" t="s">
        <v>176</v>
      </c>
      <c r="C366" s="389"/>
      <c r="D366" s="172" t="s">
        <v>88</v>
      </c>
      <c r="E366" s="172" t="s">
        <v>89</v>
      </c>
      <c r="F366" s="172" t="s">
        <v>179</v>
      </c>
      <c r="G366" s="172" t="s">
        <v>180</v>
      </c>
      <c r="H366" s="172" t="s">
        <v>92</v>
      </c>
    </row>
    <row r="367" spans="1:8">
      <c r="A367" s="170"/>
      <c r="B367" s="187"/>
      <c r="C367" s="188"/>
      <c r="D367" s="173" t="s">
        <v>93</v>
      </c>
      <c r="E367" s="173" t="s">
        <v>94</v>
      </c>
      <c r="F367" s="173" t="s">
        <v>95</v>
      </c>
      <c r="G367" s="173" t="s">
        <v>96</v>
      </c>
      <c r="H367" s="173" t="s">
        <v>97</v>
      </c>
    </row>
    <row r="368" spans="1:8">
      <c r="A368" s="170"/>
      <c r="B368" s="375" t="s">
        <v>177</v>
      </c>
      <c r="C368" s="377"/>
      <c r="D368" s="174">
        <f>('РР-1'!$U$15+'РР-2'!$Q$14+'РР-3'!$Y$14+'РР-4'!$R$14)/4</f>
        <v>3.2438672438672436</v>
      </c>
      <c r="E368" s="175">
        <f>('ПР-1'!$Y$16+'ПР-2'!$M$14)/2</f>
        <v>3.290909090909091</v>
      </c>
      <c r="F368" s="175">
        <f>('СК-1'!$V$16+'СК-2'!$N$16+'СК-3'!$O$14)/3</f>
        <v>3.3185185185185184</v>
      </c>
      <c r="G368" s="175">
        <f>('ХЭ-1'!$K$16+'ХЭ-2'!$M$13+'ХЭ-3'!$S$14+'ХЭ-4'!$X$14+'ХЭ-5'!$G$14+'ХЭ-5'!$M$14)/6</f>
        <v>3.2666666666666671</v>
      </c>
      <c r="H368" s="175">
        <f>('ФР-1'!$S$16+'ФР-2'!$K$14)/2</f>
        <v>3.25</v>
      </c>
    </row>
    <row r="369" spans="1:8">
      <c r="A369" s="170"/>
      <c r="B369" s="375" t="s">
        <v>178</v>
      </c>
      <c r="C369" s="377"/>
      <c r="D369" s="174">
        <f>('РР-1'!$V$15+'РР-2'!$R$14+'РР-3'!$Z$14+'РР-4'!$S$14)/4</f>
        <v>4.2438672438672436</v>
      </c>
      <c r="E369" s="175">
        <f>('ПР-1'!$Z$16+'ПР-2'!$N$14)/2</f>
        <v>4.290909090909091</v>
      </c>
      <c r="F369" s="175">
        <f>('СК-1'!$W$16+'СК-2'!$O$16+'СК-3'!$P$14)/3</f>
        <v>4.3185185185185189</v>
      </c>
      <c r="G369" s="175">
        <f>('ХЭ-1'!$L$16+'ХЭ-2'!$N$13+'ХЭ-3'!$T$14+'ХЭ-4'!$Y$14+'ХЭ-5'!$H$14+'ХЭ-5'!$N$14)/6</f>
        <v>4.2666666666666666</v>
      </c>
      <c r="H369" s="175">
        <f>('ФР-1'!$T$16+'ФР-2'!$L$14)/2</f>
        <v>4.25</v>
      </c>
    </row>
    <row r="370" spans="1:8">
      <c r="A370" s="170"/>
      <c r="B370" s="176"/>
      <c r="C370" s="176"/>
      <c r="D370" s="177"/>
      <c r="E370" s="178"/>
      <c r="F370" s="178"/>
      <c r="G370" s="179"/>
      <c r="H370" s="179"/>
    </row>
    <row r="371" spans="1:8">
      <c r="A371" s="170"/>
      <c r="B371" s="180"/>
      <c r="C371" s="180"/>
      <c r="D371" s="181"/>
      <c r="E371" s="182"/>
      <c r="F371" s="182"/>
      <c r="G371" s="183" t="s">
        <v>174</v>
      </c>
      <c r="H371" s="183" t="s">
        <v>175</v>
      </c>
    </row>
    <row r="372" spans="1:8">
      <c r="A372" s="170"/>
      <c r="B372" s="385" t="s">
        <v>181</v>
      </c>
      <c r="C372" s="386"/>
      <c r="D372" s="386"/>
      <c r="E372" s="386"/>
      <c r="F372" s="387"/>
      <c r="G372" s="184">
        <f>SUM(D368:H368)</f>
        <v>16.369961519961521</v>
      </c>
      <c r="H372" s="184">
        <f>SUM(D369:H369)</f>
        <v>21.369961519961521</v>
      </c>
    </row>
    <row r="373" spans="1:8">
      <c r="A373" s="170"/>
      <c r="B373" s="382" t="s">
        <v>182</v>
      </c>
      <c r="C373" s="383"/>
      <c r="D373" s="383"/>
      <c r="E373" s="383"/>
      <c r="F373" s="384"/>
      <c r="G373" s="185">
        <f>G372/25</f>
        <v>0.65479846079846082</v>
      </c>
      <c r="H373" s="185">
        <f>H372/25</f>
        <v>0.85479846079846089</v>
      </c>
    </row>
    <row r="374" spans="1:8">
      <c r="A374" s="170"/>
      <c r="B374" s="170"/>
      <c r="C374" s="170"/>
      <c r="D374" s="170"/>
      <c r="E374" s="170"/>
      <c r="F374" s="170"/>
      <c r="G374" s="170"/>
      <c r="H374" s="170"/>
    </row>
    <row r="375" spans="1:8">
      <c r="A375" s="170"/>
      <c r="B375" s="170"/>
      <c r="C375" s="170"/>
      <c r="D375" s="170"/>
      <c r="E375" s="170"/>
      <c r="F375" s="170"/>
      <c r="G375" s="170"/>
      <c r="H375" s="170"/>
    </row>
    <row r="376" spans="1:8">
      <c r="A376" s="170"/>
      <c r="B376" s="170"/>
      <c r="C376" s="170"/>
      <c r="D376" s="170"/>
      <c r="E376" s="170"/>
      <c r="F376" s="170"/>
      <c r="G376" s="170"/>
      <c r="H376" s="170"/>
    </row>
    <row r="377" spans="1:8">
      <c r="A377" s="170"/>
      <c r="B377" s="170"/>
      <c r="C377" s="170"/>
      <c r="D377" s="170"/>
      <c r="E377" s="170"/>
      <c r="F377" s="170"/>
      <c r="G377" s="170"/>
      <c r="H377" s="170"/>
    </row>
    <row r="378" spans="1:8">
      <c r="A378" s="170"/>
      <c r="B378" s="170"/>
      <c r="C378" s="170"/>
      <c r="D378" s="170"/>
      <c r="E378" s="170"/>
      <c r="F378" s="170"/>
      <c r="G378" s="170"/>
      <c r="H378" s="170"/>
    </row>
    <row r="379" spans="1:8">
      <c r="A379" s="170"/>
      <c r="B379" s="170"/>
      <c r="C379" s="170"/>
      <c r="D379" s="170"/>
      <c r="E379" s="170"/>
      <c r="F379" s="170"/>
      <c r="G379" s="170"/>
      <c r="H379" s="170"/>
    </row>
    <row r="380" spans="1:8">
      <c r="A380" s="170"/>
      <c r="B380" s="170"/>
      <c r="C380" s="170"/>
      <c r="D380" s="170"/>
      <c r="E380" s="170"/>
      <c r="F380" s="170"/>
      <c r="G380" s="170"/>
      <c r="H380" s="170"/>
    </row>
    <row r="381" spans="1:8">
      <c r="A381" s="170"/>
      <c r="B381" s="170"/>
      <c r="C381" s="170"/>
      <c r="D381" s="170"/>
      <c r="E381" s="170"/>
      <c r="F381" s="170"/>
      <c r="G381" s="170"/>
      <c r="H381" s="170"/>
    </row>
    <row r="382" spans="1:8">
      <c r="A382" s="170"/>
      <c r="B382" s="170"/>
      <c r="C382" s="170"/>
      <c r="D382" s="170"/>
      <c r="E382" s="170"/>
      <c r="F382" s="170"/>
      <c r="G382" s="170"/>
      <c r="H382" s="170"/>
    </row>
    <row r="383" spans="1:8">
      <c r="A383" s="170"/>
      <c r="B383" s="170"/>
      <c r="C383" s="170"/>
      <c r="D383" s="170"/>
      <c r="E383" s="170"/>
      <c r="F383" s="170"/>
      <c r="G383" s="170"/>
      <c r="H383" s="170"/>
    </row>
    <row r="384" spans="1:8">
      <c r="A384" s="170"/>
      <c r="B384" s="170"/>
      <c r="C384" s="170"/>
      <c r="D384" s="170"/>
      <c r="E384" s="170"/>
      <c r="F384" s="170"/>
      <c r="G384" s="170"/>
      <c r="H384" s="170"/>
    </row>
    <row r="385" spans="1:8">
      <c r="A385" s="170"/>
      <c r="B385" s="170"/>
      <c r="C385" s="170"/>
      <c r="D385" s="170"/>
      <c r="E385" s="170"/>
      <c r="F385" s="170"/>
      <c r="G385" s="170"/>
      <c r="H385" s="170"/>
    </row>
    <row r="386" spans="1:8">
      <c r="A386" s="170"/>
      <c r="B386" s="170"/>
      <c r="C386" s="170"/>
      <c r="D386" s="170"/>
      <c r="E386" s="170"/>
      <c r="F386" s="170"/>
      <c r="G386" s="170"/>
      <c r="H386" s="170"/>
    </row>
    <row r="387" spans="1:8">
      <c r="A387" s="170"/>
      <c r="B387" s="170"/>
      <c r="C387" s="170"/>
      <c r="D387" s="170"/>
      <c r="E387" s="170"/>
      <c r="F387" s="170"/>
      <c r="G387" s="170"/>
      <c r="H387" s="170"/>
    </row>
    <row r="388" spans="1:8">
      <c r="A388" s="170"/>
      <c r="B388" s="170"/>
      <c r="C388" s="170"/>
      <c r="D388" s="170"/>
      <c r="E388" s="170"/>
      <c r="F388" s="170"/>
      <c r="G388" s="170"/>
      <c r="H388" s="170"/>
    </row>
    <row r="389" spans="1:8">
      <c r="A389" s="170"/>
      <c r="B389" s="379" t="s">
        <v>183</v>
      </c>
      <c r="C389" s="380"/>
      <c r="D389" s="380"/>
      <c r="E389" s="380"/>
      <c r="F389" s="380"/>
      <c r="G389" s="380"/>
      <c r="H389" s="381"/>
    </row>
    <row r="390" spans="1:8">
      <c r="A390" s="170"/>
      <c r="B390" s="186" t="s">
        <v>14</v>
      </c>
      <c r="C390" s="370">
        <f>G373</f>
        <v>0.65479846079846082</v>
      </c>
      <c r="D390" s="370"/>
      <c r="E390" s="369" t="str">
        <f>IF(C390&gt;=80%,"Высокий уровень",IF(C390&gt;=50%,"Средний уровень",IF(C390&lt;49%,"Низкий уровень")))</f>
        <v>Средний уровень</v>
      </c>
      <c r="F390" s="369"/>
      <c r="G390" s="369"/>
      <c r="H390" s="369"/>
    </row>
    <row r="391" spans="1:8">
      <c r="A391" s="170"/>
      <c r="B391" s="186" t="s">
        <v>15</v>
      </c>
      <c r="C391" s="370">
        <f>H373</f>
        <v>0.85479846079846089</v>
      </c>
      <c r="D391" s="370"/>
      <c r="E391" s="369" t="str">
        <f>IF(C391&gt;=80%,"Высокий уровень",IF(C391&gt;=50%,"Средний уровень",IF(C391&lt;49%,"Низкий уровень")))</f>
        <v>Высокий уровень</v>
      </c>
      <c r="F391" s="369"/>
      <c r="G391" s="369"/>
      <c r="H391" s="369"/>
    </row>
    <row r="412" spans="1:8">
      <c r="A412" s="168" t="s">
        <v>172</v>
      </c>
      <c r="B412" s="169" t="s">
        <v>173</v>
      </c>
      <c r="C412" s="170"/>
      <c r="D412" s="368" t="str">
        <f>'Список группы'!C13</f>
        <v>Максимова Анна</v>
      </c>
      <c r="E412" s="368"/>
      <c r="F412" s="368"/>
    </row>
    <row r="413" spans="1:8">
      <c r="A413" s="170"/>
      <c r="B413" s="170"/>
      <c r="C413" s="170"/>
      <c r="D413" s="170"/>
      <c r="E413" s="170"/>
      <c r="F413" s="170"/>
      <c r="G413" s="170"/>
      <c r="H413" s="170"/>
    </row>
    <row r="414" spans="1:8" ht="42">
      <c r="A414" s="170"/>
      <c r="B414" s="388" t="s">
        <v>176</v>
      </c>
      <c r="C414" s="389"/>
      <c r="D414" s="172" t="s">
        <v>88</v>
      </c>
      <c r="E414" s="172" t="s">
        <v>89</v>
      </c>
      <c r="F414" s="172" t="s">
        <v>179</v>
      </c>
      <c r="G414" s="172" t="s">
        <v>180</v>
      </c>
      <c r="H414" s="172" t="s">
        <v>92</v>
      </c>
    </row>
    <row r="415" spans="1:8">
      <c r="A415" s="170"/>
      <c r="B415" s="187"/>
      <c r="C415" s="188"/>
      <c r="D415" s="173" t="s">
        <v>93</v>
      </c>
      <c r="E415" s="173" t="s">
        <v>94</v>
      </c>
      <c r="F415" s="173" t="s">
        <v>95</v>
      </c>
      <c r="G415" s="173" t="s">
        <v>96</v>
      </c>
      <c r="H415" s="173" t="s">
        <v>97</v>
      </c>
    </row>
    <row r="416" spans="1:8">
      <c r="A416" s="170"/>
      <c r="B416" s="375" t="s">
        <v>177</v>
      </c>
      <c r="C416" s="377"/>
      <c r="D416" s="174">
        <f>('РР-1'!$U$16+'РР-2'!$Q$15+'РР-3'!$Y$15+'РР-4'!$R$15)/4</f>
        <v>2.8293650793650791</v>
      </c>
      <c r="E416" s="175">
        <f>('ПР-1'!$Y$17+'ПР-2'!$M$15)/2</f>
        <v>2.6545454545454543</v>
      </c>
      <c r="F416" s="175">
        <f>('СК-1'!$V$17+'СК-2'!$N$17+'СК-3'!$O$15)/3</f>
        <v>2.5962962962962961</v>
      </c>
      <c r="G416" s="175">
        <f>('ХЭ-1'!$K$17+'ХЭ-2'!$M$14+'ХЭ-3'!$S$15+'ХЭ-4'!$X$15+'ХЭ-5'!$G$15+'ХЭ-5'!$M$15)/6</f>
        <v>2.7375000000000003</v>
      </c>
      <c r="H416" s="175">
        <f>('ФР-1'!$S$17+'ФР-2'!$K$15)/2</f>
        <v>3.1875</v>
      </c>
    </row>
    <row r="417" spans="1:8">
      <c r="A417" s="170"/>
      <c r="B417" s="375" t="s">
        <v>178</v>
      </c>
      <c r="C417" s="377"/>
      <c r="D417" s="174">
        <f>('РР-1'!$V$16+'РР-2'!$R$15+'РР-3'!$Z$15+'РР-4'!$S$15)/4</f>
        <v>3.8293650793650791</v>
      </c>
      <c r="E417" s="175">
        <f>('ПР-1'!$Z$17+'ПР-2'!$N$15)/2</f>
        <v>3.6545454545454543</v>
      </c>
      <c r="F417" s="175">
        <f>('СК-1'!$W$17+'СК-2'!$O$17+'СК-3'!$P$15)/3</f>
        <v>3.5962962962962961</v>
      </c>
      <c r="G417" s="175">
        <f>('ХЭ-1'!$L$17+'ХЭ-2'!$N$14+'ХЭ-3'!$T$15+'ХЭ-4'!$Y$15+'ХЭ-5'!$H$15+'ХЭ-5'!$N$15)/6</f>
        <v>3.7375000000000003</v>
      </c>
      <c r="H417" s="175">
        <f>('ФР-1'!$T$17+'ФР-2'!$L$15)/2</f>
        <v>4.1875</v>
      </c>
    </row>
    <row r="418" spans="1:8">
      <c r="A418" s="170"/>
      <c r="B418" s="176"/>
      <c r="C418" s="176"/>
      <c r="D418" s="177"/>
      <c r="E418" s="178"/>
      <c r="F418" s="178"/>
      <c r="G418" s="179"/>
      <c r="H418" s="179"/>
    </row>
    <row r="419" spans="1:8">
      <c r="A419" s="170"/>
      <c r="B419" s="180"/>
      <c r="C419" s="180"/>
      <c r="D419" s="181"/>
      <c r="E419" s="182"/>
      <c r="F419" s="182"/>
      <c r="G419" s="183" t="s">
        <v>174</v>
      </c>
      <c r="H419" s="183" t="s">
        <v>175</v>
      </c>
    </row>
    <row r="420" spans="1:8">
      <c r="A420" s="170"/>
      <c r="B420" s="385" t="s">
        <v>181</v>
      </c>
      <c r="C420" s="386"/>
      <c r="D420" s="386"/>
      <c r="E420" s="386"/>
      <c r="F420" s="387"/>
      <c r="G420" s="184">
        <f>SUM(D416:H416)</f>
        <v>14.005206830206831</v>
      </c>
      <c r="H420" s="184">
        <f>SUM(D417:H417)</f>
        <v>19.005206830206831</v>
      </c>
    </row>
    <row r="421" spans="1:8">
      <c r="A421" s="170"/>
      <c r="B421" s="382" t="s">
        <v>182</v>
      </c>
      <c r="C421" s="383"/>
      <c r="D421" s="383"/>
      <c r="E421" s="383"/>
      <c r="F421" s="384"/>
      <c r="G421" s="185">
        <f>G420/25</f>
        <v>0.56020827320827327</v>
      </c>
      <c r="H421" s="185">
        <f>H420/25</f>
        <v>0.76020827320827322</v>
      </c>
    </row>
    <row r="422" spans="1:8">
      <c r="A422" s="170"/>
      <c r="B422" s="170"/>
      <c r="C422" s="170"/>
      <c r="D422" s="170"/>
      <c r="E422" s="170"/>
      <c r="F422" s="170"/>
      <c r="G422" s="170"/>
      <c r="H422" s="170"/>
    </row>
    <row r="423" spans="1:8">
      <c r="A423" s="170"/>
      <c r="B423" s="170"/>
      <c r="C423" s="170"/>
      <c r="D423" s="170"/>
      <c r="E423" s="170"/>
      <c r="F423" s="170"/>
      <c r="G423" s="170"/>
      <c r="H423" s="170"/>
    </row>
    <row r="424" spans="1:8">
      <c r="A424" s="170"/>
      <c r="B424" s="170"/>
      <c r="C424" s="170"/>
      <c r="D424" s="170"/>
      <c r="E424" s="170"/>
      <c r="F424" s="170"/>
      <c r="G424" s="170"/>
      <c r="H424" s="170"/>
    </row>
    <row r="425" spans="1:8">
      <c r="A425" s="170"/>
      <c r="B425" s="170"/>
      <c r="C425" s="170"/>
      <c r="D425" s="170"/>
      <c r="E425" s="170"/>
      <c r="F425" s="170"/>
      <c r="G425" s="170"/>
      <c r="H425" s="170"/>
    </row>
    <row r="426" spans="1:8">
      <c r="A426" s="170"/>
      <c r="B426" s="170"/>
      <c r="C426" s="170"/>
      <c r="D426" s="170"/>
      <c r="E426" s="170"/>
      <c r="F426" s="170"/>
      <c r="G426" s="170"/>
      <c r="H426" s="170"/>
    </row>
    <row r="427" spans="1:8">
      <c r="A427" s="170"/>
      <c r="B427" s="170"/>
      <c r="C427" s="170"/>
      <c r="D427" s="170"/>
      <c r="E427" s="170"/>
      <c r="F427" s="170"/>
      <c r="G427" s="170"/>
      <c r="H427" s="170"/>
    </row>
    <row r="428" spans="1:8">
      <c r="A428" s="170"/>
      <c r="B428" s="170"/>
      <c r="C428" s="170"/>
      <c r="D428" s="170"/>
      <c r="E428" s="170"/>
      <c r="F428" s="170"/>
      <c r="G428" s="170"/>
      <c r="H428" s="170"/>
    </row>
    <row r="429" spans="1:8">
      <c r="A429" s="170"/>
      <c r="B429" s="170"/>
      <c r="C429" s="170"/>
      <c r="D429" s="170"/>
      <c r="E429" s="170"/>
      <c r="F429" s="170"/>
      <c r="G429" s="170"/>
      <c r="H429" s="170"/>
    </row>
    <row r="430" spans="1:8">
      <c r="A430" s="170"/>
      <c r="B430" s="170"/>
      <c r="C430" s="170"/>
      <c r="D430" s="170"/>
      <c r="E430" s="170"/>
      <c r="F430" s="170"/>
      <c r="G430" s="170"/>
      <c r="H430" s="170"/>
    </row>
    <row r="431" spans="1:8">
      <c r="A431" s="170"/>
      <c r="B431" s="170"/>
      <c r="C431" s="170"/>
      <c r="D431" s="170"/>
      <c r="E431" s="170"/>
      <c r="F431" s="170"/>
      <c r="G431" s="170"/>
      <c r="H431" s="170"/>
    </row>
    <row r="432" spans="1:8">
      <c r="A432" s="170"/>
      <c r="B432" s="170"/>
      <c r="C432" s="170"/>
      <c r="D432" s="170"/>
      <c r="E432" s="170"/>
      <c r="F432" s="170"/>
      <c r="G432" s="170"/>
      <c r="H432" s="170"/>
    </row>
    <row r="433" spans="1:8">
      <c r="A433" s="170"/>
      <c r="B433" s="170"/>
      <c r="C433" s="170"/>
      <c r="D433" s="170"/>
      <c r="E433" s="170"/>
      <c r="F433" s="170"/>
      <c r="G433" s="170"/>
      <c r="H433" s="170"/>
    </row>
    <row r="434" spans="1:8">
      <c r="A434" s="170"/>
      <c r="B434" s="170"/>
      <c r="C434" s="170"/>
      <c r="D434" s="170"/>
      <c r="E434" s="170"/>
      <c r="F434" s="170"/>
      <c r="G434" s="170"/>
      <c r="H434" s="170"/>
    </row>
    <row r="435" spans="1:8">
      <c r="A435" s="170"/>
      <c r="B435" s="170"/>
      <c r="C435" s="170"/>
      <c r="D435" s="170"/>
      <c r="E435" s="170"/>
      <c r="F435" s="170"/>
      <c r="G435" s="170"/>
      <c r="H435" s="170"/>
    </row>
    <row r="436" spans="1:8">
      <c r="A436" s="170"/>
      <c r="B436" s="170"/>
      <c r="C436" s="170"/>
      <c r="D436" s="170"/>
      <c r="E436" s="170"/>
      <c r="F436" s="170"/>
      <c r="G436" s="170"/>
      <c r="H436" s="170"/>
    </row>
    <row r="437" spans="1:8">
      <c r="A437" s="170"/>
      <c r="B437" s="379" t="s">
        <v>183</v>
      </c>
      <c r="C437" s="380"/>
      <c r="D437" s="380"/>
      <c r="E437" s="380"/>
      <c r="F437" s="380"/>
      <c r="G437" s="380"/>
      <c r="H437" s="381"/>
    </row>
    <row r="438" spans="1:8">
      <c r="A438" s="170"/>
      <c r="B438" s="186" t="s">
        <v>14</v>
      </c>
      <c r="C438" s="370">
        <f>G421</f>
        <v>0.56020827320827327</v>
      </c>
      <c r="D438" s="370"/>
      <c r="E438" s="369" t="str">
        <f>IF(C438&gt;=80%,"Высокий уровень",IF(C438&gt;=50%,"Средний уровень",IF(C438&lt;49%,"Низкий уровень")))</f>
        <v>Средний уровень</v>
      </c>
      <c r="F438" s="369"/>
      <c r="G438" s="369"/>
      <c r="H438" s="369"/>
    </row>
    <row r="439" spans="1:8">
      <c r="A439" s="170"/>
      <c r="B439" s="186" t="s">
        <v>15</v>
      </c>
      <c r="C439" s="370">
        <f>H421</f>
        <v>0.76020827320827322</v>
      </c>
      <c r="D439" s="370"/>
      <c r="E439" s="369" t="str">
        <f>IF(C439&gt;=80%,"Высокий уровень",IF(C439&gt;=50%,"Средний уровень",IF(C439&lt;49%,"Низкий уровень")))</f>
        <v>Средний уровень</v>
      </c>
      <c r="F439" s="369"/>
      <c r="G439" s="369"/>
      <c r="H439" s="369"/>
    </row>
    <row r="460" spans="1:8">
      <c r="A460" s="168" t="s">
        <v>172</v>
      </c>
      <c r="B460" s="169" t="s">
        <v>173</v>
      </c>
      <c r="C460" s="170"/>
      <c r="D460" s="368" t="str">
        <f>'Список группы'!C14</f>
        <v>Меньшов Алексей</v>
      </c>
      <c r="E460" s="368"/>
      <c r="F460" s="368"/>
    </row>
    <row r="461" spans="1:8">
      <c r="A461" s="170"/>
      <c r="B461" s="170"/>
      <c r="C461" s="170"/>
      <c r="D461" s="170"/>
      <c r="E461" s="170"/>
      <c r="F461" s="170"/>
      <c r="G461" s="170"/>
      <c r="H461" s="170"/>
    </row>
    <row r="462" spans="1:8" ht="42">
      <c r="A462" s="170"/>
      <c r="B462" s="388" t="s">
        <v>176</v>
      </c>
      <c r="C462" s="389"/>
      <c r="D462" s="172" t="s">
        <v>88</v>
      </c>
      <c r="E462" s="172" t="s">
        <v>89</v>
      </c>
      <c r="F462" s="172" t="s">
        <v>179</v>
      </c>
      <c r="G462" s="172" t="s">
        <v>180</v>
      </c>
      <c r="H462" s="172" t="s">
        <v>92</v>
      </c>
    </row>
    <row r="463" spans="1:8">
      <c r="A463" s="170"/>
      <c r="B463" s="187"/>
      <c r="C463" s="188"/>
      <c r="D463" s="173" t="s">
        <v>93</v>
      </c>
      <c r="E463" s="173" t="s">
        <v>94</v>
      </c>
      <c r="F463" s="173" t="s">
        <v>95</v>
      </c>
      <c r="G463" s="173" t="s">
        <v>96</v>
      </c>
      <c r="H463" s="173" t="s">
        <v>97</v>
      </c>
    </row>
    <row r="464" spans="1:8">
      <c r="A464" s="170"/>
      <c r="B464" s="375" t="s">
        <v>177</v>
      </c>
      <c r="C464" s="377"/>
      <c r="D464" s="174">
        <f>('РР-1'!$U$17+'РР-2'!$Q$16+'РР-3'!$Y$16+'РР-4'!$R$16)/4</f>
        <v>5</v>
      </c>
      <c r="E464" s="175">
        <f>('ПР-1'!$Y$18+'ПР-2'!$M$16)/2</f>
        <v>5</v>
      </c>
      <c r="F464" s="175">
        <f>('СК-1'!$V$18+'СК-2'!$N$18+'СК-3'!$O$16)/3</f>
        <v>5</v>
      </c>
      <c r="G464" s="175">
        <f>('ХЭ-1'!$K$18+'ХЭ-2'!$M$15+'ХЭ-3'!$S$16+'ХЭ-4'!$X$16+'ХЭ-5'!$G$16+'ХЭ-5'!$M$16)/6</f>
        <v>5</v>
      </c>
      <c r="H464" s="175">
        <f>('ФР-1'!$S$18+'ФР-2'!$K$16)/2</f>
        <v>5</v>
      </c>
    </row>
    <row r="465" spans="1:8">
      <c r="A465" s="170"/>
      <c r="B465" s="375" t="s">
        <v>178</v>
      </c>
      <c r="C465" s="377"/>
      <c r="D465" s="174">
        <f>('РР-1'!$V$17+'РР-2'!$R$16+'РР-3'!$Z$16+'РР-4'!$S$16)/4</f>
        <v>5</v>
      </c>
      <c r="E465" s="175">
        <f>('ПР-1'!$Z$18+'ПР-2'!$N$16)/2</f>
        <v>5</v>
      </c>
      <c r="F465" s="175">
        <f>('СК-1'!$W$18+'СК-2'!$O$18+'СК-3'!$P$16)/3</f>
        <v>5</v>
      </c>
      <c r="G465" s="175">
        <f>('ХЭ-1'!$L$18+'ХЭ-2'!$N$15+'ХЭ-3'!$T$16+'ХЭ-4'!$Y$16+'ХЭ-5'!$H$16+'ХЭ-5'!$N$16)/6</f>
        <v>5</v>
      </c>
      <c r="H465" s="175">
        <f>('ФР-1'!$T$18+'ФР-2'!$L$16)/2</f>
        <v>5</v>
      </c>
    </row>
    <row r="466" spans="1:8">
      <c r="A466" s="170"/>
      <c r="B466" s="176"/>
      <c r="C466" s="176"/>
      <c r="D466" s="177"/>
      <c r="E466" s="178"/>
      <c r="F466" s="178"/>
      <c r="G466" s="179"/>
      <c r="H466" s="179"/>
    </row>
    <row r="467" spans="1:8">
      <c r="A467" s="170"/>
      <c r="B467" s="180"/>
      <c r="C467" s="180"/>
      <c r="D467" s="181"/>
      <c r="E467" s="182"/>
      <c r="F467" s="182"/>
      <c r="G467" s="183" t="s">
        <v>174</v>
      </c>
      <c r="H467" s="183" t="s">
        <v>175</v>
      </c>
    </row>
    <row r="468" spans="1:8">
      <c r="A468" s="170"/>
      <c r="B468" s="385" t="s">
        <v>181</v>
      </c>
      <c r="C468" s="386"/>
      <c r="D468" s="386"/>
      <c r="E468" s="386"/>
      <c r="F468" s="387"/>
      <c r="G468" s="184">
        <f>SUM(D464:H464)</f>
        <v>25</v>
      </c>
      <c r="H468" s="184">
        <f>SUM(D465:H465)</f>
        <v>25</v>
      </c>
    </row>
    <row r="469" spans="1:8">
      <c r="A469" s="170"/>
      <c r="B469" s="382" t="s">
        <v>182</v>
      </c>
      <c r="C469" s="383"/>
      <c r="D469" s="383"/>
      <c r="E469" s="383"/>
      <c r="F469" s="384"/>
      <c r="G469" s="185">
        <f>G468/25</f>
        <v>1</v>
      </c>
      <c r="H469" s="185">
        <f>H468/25</f>
        <v>1</v>
      </c>
    </row>
    <row r="470" spans="1:8">
      <c r="A470" s="170"/>
      <c r="B470" s="170"/>
      <c r="C470" s="170"/>
      <c r="D470" s="170"/>
      <c r="E470" s="170"/>
      <c r="F470" s="170"/>
      <c r="G470" s="170"/>
      <c r="H470" s="170"/>
    </row>
    <row r="471" spans="1:8">
      <c r="A471" s="170"/>
      <c r="B471" s="170"/>
      <c r="C471" s="170"/>
      <c r="D471" s="170"/>
      <c r="E471" s="170"/>
      <c r="F471" s="170"/>
      <c r="G471" s="170"/>
      <c r="H471" s="170"/>
    </row>
    <row r="472" spans="1:8">
      <c r="A472" s="170"/>
      <c r="B472" s="170"/>
      <c r="C472" s="170"/>
      <c r="D472" s="170"/>
      <c r="E472" s="170"/>
      <c r="F472" s="170"/>
      <c r="G472" s="170"/>
      <c r="H472" s="170"/>
    </row>
    <row r="473" spans="1:8">
      <c r="A473" s="170"/>
      <c r="B473" s="170"/>
      <c r="C473" s="170"/>
      <c r="D473" s="170"/>
      <c r="E473" s="170"/>
      <c r="F473" s="170"/>
      <c r="G473" s="170"/>
      <c r="H473" s="170"/>
    </row>
    <row r="474" spans="1:8">
      <c r="A474" s="170"/>
      <c r="B474" s="170"/>
      <c r="C474" s="170"/>
      <c r="D474" s="170"/>
      <c r="E474" s="170"/>
      <c r="F474" s="170"/>
      <c r="G474" s="170"/>
      <c r="H474" s="170"/>
    </row>
    <row r="475" spans="1:8">
      <c r="A475" s="170"/>
      <c r="B475" s="170"/>
      <c r="C475" s="170"/>
      <c r="D475" s="170"/>
      <c r="E475" s="170"/>
      <c r="F475" s="170"/>
      <c r="G475" s="170"/>
      <c r="H475" s="170"/>
    </row>
    <row r="476" spans="1:8">
      <c r="A476" s="170"/>
      <c r="B476" s="170"/>
      <c r="C476" s="170"/>
      <c r="D476" s="170"/>
      <c r="E476" s="170"/>
      <c r="F476" s="170"/>
      <c r="G476" s="170"/>
      <c r="H476" s="170"/>
    </row>
    <row r="477" spans="1:8">
      <c r="A477" s="170"/>
      <c r="B477" s="170"/>
      <c r="C477" s="170"/>
      <c r="D477" s="170"/>
      <c r="E477" s="170"/>
      <c r="F477" s="170"/>
      <c r="G477" s="170"/>
      <c r="H477" s="170"/>
    </row>
    <row r="478" spans="1:8">
      <c r="A478" s="170"/>
      <c r="B478" s="170"/>
      <c r="C478" s="170"/>
      <c r="D478" s="170"/>
      <c r="E478" s="170"/>
      <c r="F478" s="170"/>
      <c r="G478" s="170"/>
      <c r="H478" s="170"/>
    </row>
    <row r="479" spans="1:8">
      <c r="A479" s="170"/>
      <c r="B479" s="170"/>
      <c r="C479" s="170"/>
      <c r="D479" s="170"/>
      <c r="E479" s="170"/>
      <c r="F479" s="170"/>
      <c r="G479" s="170"/>
      <c r="H479" s="170"/>
    </row>
    <row r="480" spans="1:8">
      <c r="A480" s="170"/>
      <c r="B480" s="170"/>
      <c r="C480" s="170"/>
      <c r="D480" s="170"/>
      <c r="E480" s="170"/>
      <c r="F480" s="170"/>
      <c r="G480" s="170"/>
      <c r="H480" s="170"/>
    </row>
    <row r="481" spans="1:8">
      <c r="A481" s="170"/>
      <c r="B481" s="170"/>
      <c r="C481" s="170"/>
      <c r="D481" s="170"/>
      <c r="E481" s="170"/>
      <c r="F481" s="170"/>
      <c r="G481" s="170"/>
      <c r="H481" s="170"/>
    </row>
    <row r="482" spans="1:8">
      <c r="A482" s="170"/>
      <c r="B482" s="170"/>
      <c r="C482" s="170"/>
      <c r="D482" s="170"/>
      <c r="E482" s="170"/>
      <c r="F482" s="170"/>
      <c r="G482" s="170"/>
      <c r="H482" s="170"/>
    </row>
    <row r="483" spans="1:8">
      <c r="A483" s="170"/>
      <c r="B483" s="170"/>
      <c r="C483" s="170"/>
      <c r="D483" s="170"/>
      <c r="E483" s="170"/>
      <c r="F483" s="170"/>
      <c r="G483" s="170"/>
      <c r="H483" s="170"/>
    </row>
    <row r="484" spans="1:8">
      <c r="A484" s="170"/>
      <c r="B484" s="170"/>
      <c r="C484" s="170"/>
      <c r="D484" s="170"/>
      <c r="E484" s="170"/>
      <c r="F484" s="170"/>
      <c r="G484" s="170"/>
      <c r="H484" s="170"/>
    </row>
    <row r="485" spans="1:8">
      <c r="A485" s="170"/>
      <c r="B485" s="379" t="s">
        <v>183</v>
      </c>
      <c r="C485" s="380"/>
      <c r="D485" s="380"/>
      <c r="E485" s="380"/>
      <c r="F485" s="380"/>
      <c r="G485" s="380"/>
      <c r="H485" s="381"/>
    </row>
    <row r="486" spans="1:8">
      <c r="A486" s="170"/>
      <c r="B486" s="186" t="s">
        <v>14</v>
      </c>
      <c r="C486" s="370">
        <f>G469</f>
        <v>1</v>
      </c>
      <c r="D486" s="370"/>
      <c r="E486" s="369" t="str">
        <f>IF(C486&gt;=80%,"Высокий уровень",IF(C486&gt;=50%,"Средний уровень",IF(C486&lt;49%,"Низкий уровень")))</f>
        <v>Высокий уровень</v>
      </c>
      <c r="F486" s="369"/>
      <c r="G486" s="369"/>
      <c r="H486" s="369"/>
    </row>
    <row r="487" spans="1:8">
      <c r="A487" s="170"/>
      <c r="B487" s="186" t="s">
        <v>15</v>
      </c>
      <c r="C487" s="370">
        <f>H469</f>
        <v>1</v>
      </c>
      <c r="D487" s="370"/>
      <c r="E487" s="369" t="str">
        <f>IF(C487&gt;=80%,"Высокий уровень",IF(C487&gt;=50%,"Средний уровень",IF(C487&lt;49%,"Низкий уровень")))</f>
        <v>Высокий уровень</v>
      </c>
      <c r="F487" s="369"/>
      <c r="G487" s="369"/>
      <c r="H487" s="369"/>
    </row>
    <row r="508" spans="1:8">
      <c r="A508" s="168" t="s">
        <v>172</v>
      </c>
      <c r="B508" s="169" t="s">
        <v>173</v>
      </c>
      <c r="C508" s="170"/>
      <c r="D508" s="368" t="str">
        <f>'Список группы'!C15</f>
        <v>Муравлев Даниил</v>
      </c>
      <c r="E508" s="368"/>
      <c r="F508" s="368"/>
    </row>
    <row r="509" spans="1:8">
      <c r="A509" s="170"/>
      <c r="B509" s="170"/>
      <c r="C509" s="170"/>
      <c r="D509" s="170"/>
      <c r="E509" s="170"/>
      <c r="F509" s="170"/>
      <c r="G509" s="170"/>
      <c r="H509" s="170"/>
    </row>
    <row r="510" spans="1:8" ht="42">
      <c r="A510" s="170"/>
      <c r="B510" s="388" t="s">
        <v>176</v>
      </c>
      <c r="C510" s="389"/>
      <c r="D510" s="172" t="s">
        <v>88</v>
      </c>
      <c r="E510" s="172" t="s">
        <v>89</v>
      </c>
      <c r="F510" s="172" t="s">
        <v>179</v>
      </c>
      <c r="G510" s="172" t="s">
        <v>180</v>
      </c>
      <c r="H510" s="172" t="s">
        <v>92</v>
      </c>
    </row>
    <row r="511" spans="1:8">
      <c r="A511" s="170"/>
      <c r="B511" s="187"/>
      <c r="C511" s="188"/>
      <c r="D511" s="173" t="s">
        <v>93</v>
      </c>
      <c r="E511" s="173" t="s">
        <v>94</v>
      </c>
      <c r="F511" s="173" t="s">
        <v>95</v>
      </c>
      <c r="G511" s="173" t="s">
        <v>96</v>
      </c>
      <c r="H511" s="173" t="s">
        <v>97</v>
      </c>
    </row>
    <row r="512" spans="1:8">
      <c r="A512" s="170"/>
      <c r="B512" s="375" t="s">
        <v>177</v>
      </c>
      <c r="C512" s="377"/>
      <c r="D512" s="174">
        <f>('РР-1'!$U$18+'РР-2'!$Q$17+'РР-3'!$Y$17+'РР-4'!$R$17)/4</f>
        <v>3.7056277056277054</v>
      </c>
      <c r="E512" s="175">
        <f>('ПР-1'!$Y$19+'ПР-2'!$M$17)/2</f>
        <v>3.8636363636363633</v>
      </c>
      <c r="F512" s="175">
        <f>('СК-1'!$V$19+'СК-2'!$N$19+'СК-3'!$O$17)/3</f>
        <v>3.8703703703703702</v>
      </c>
      <c r="G512" s="175">
        <f>('ХЭ-1'!$K$19+'ХЭ-2'!$M$16+'ХЭ-3'!$S$17+'ХЭ-4'!$X$17+'ХЭ-5'!$G$17+'ХЭ-5'!$M$17)/6</f>
        <v>3.8041666666666667</v>
      </c>
      <c r="H512" s="175">
        <f>('ФР-1'!$S$19+'ФР-2'!$K$17)/2</f>
        <v>3.4375</v>
      </c>
    </row>
    <row r="513" spans="1:8">
      <c r="A513" s="170"/>
      <c r="B513" s="375" t="s">
        <v>178</v>
      </c>
      <c r="C513" s="377"/>
      <c r="D513" s="174">
        <f>('РР-1'!$V$18+'РР-2'!$R$17+'РР-3'!$Z$17+'РР-4'!$S$17)/4</f>
        <v>2.5122655122655124</v>
      </c>
      <c r="E513" s="175">
        <f>('ПР-1'!$Z$19+'ПР-2'!$N$17)/2</f>
        <v>2.6181818181818182</v>
      </c>
      <c r="F513" s="175">
        <f>('СК-1'!$W$19+'СК-2'!$O$19+'СК-3'!$P$17)/3</f>
        <v>2.588888888888889</v>
      </c>
      <c r="G513" s="175">
        <f>('ХЭ-1'!$L$19+'ХЭ-2'!$N$16+'ХЭ-3'!$T$17+'ХЭ-4'!$Y$17+'ХЭ-5'!$H$17+'ХЭ-5'!$N$17)/6</f>
        <v>2.5749999999999997</v>
      </c>
      <c r="H513" s="175">
        <f>('ФР-1'!$T$19+'ФР-2'!$L$17)/2</f>
        <v>2.375</v>
      </c>
    </row>
    <row r="514" spans="1:8">
      <c r="A514" s="170"/>
      <c r="B514" s="176"/>
      <c r="C514" s="176"/>
      <c r="D514" s="177"/>
      <c r="E514" s="178"/>
      <c r="F514" s="178"/>
      <c r="G514" s="179"/>
      <c r="H514" s="179"/>
    </row>
    <row r="515" spans="1:8">
      <c r="A515" s="170"/>
      <c r="B515" s="180"/>
      <c r="C515" s="180"/>
      <c r="D515" s="181"/>
      <c r="E515" s="182"/>
      <c r="F515" s="182"/>
      <c r="G515" s="183" t="s">
        <v>174</v>
      </c>
      <c r="H515" s="183" t="s">
        <v>175</v>
      </c>
    </row>
    <row r="516" spans="1:8">
      <c r="A516" s="170"/>
      <c r="B516" s="385" t="s">
        <v>181</v>
      </c>
      <c r="C516" s="386"/>
      <c r="D516" s="386"/>
      <c r="E516" s="386"/>
      <c r="F516" s="387"/>
      <c r="G516" s="184">
        <f>SUM(D512:H512)</f>
        <v>18.681301106301106</v>
      </c>
      <c r="H516" s="184">
        <f>SUM(D513:H513)</f>
        <v>12.669336219336218</v>
      </c>
    </row>
    <row r="517" spans="1:8">
      <c r="A517" s="170"/>
      <c r="B517" s="382" t="s">
        <v>182</v>
      </c>
      <c r="C517" s="383"/>
      <c r="D517" s="383"/>
      <c r="E517" s="383"/>
      <c r="F517" s="384"/>
      <c r="G517" s="185">
        <f>G516/25</f>
        <v>0.74725204425204428</v>
      </c>
      <c r="H517" s="185">
        <f>H516/25</f>
        <v>0.50677344877344876</v>
      </c>
    </row>
    <row r="518" spans="1:8">
      <c r="A518" s="170"/>
      <c r="B518" s="170"/>
      <c r="C518" s="170"/>
      <c r="D518" s="170"/>
      <c r="E518" s="170"/>
      <c r="F518" s="170"/>
      <c r="G518" s="170"/>
      <c r="H518" s="170"/>
    </row>
    <row r="519" spans="1:8">
      <c r="A519" s="170"/>
      <c r="B519" s="170"/>
      <c r="C519" s="170"/>
      <c r="D519" s="170"/>
      <c r="E519" s="170"/>
      <c r="F519" s="170"/>
      <c r="G519" s="170"/>
      <c r="H519" s="170"/>
    </row>
    <row r="520" spans="1:8">
      <c r="A520" s="170"/>
      <c r="B520" s="170"/>
      <c r="C520" s="170"/>
      <c r="D520" s="170"/>
      <c r="E520" s="170"/>
      <c r="F520" s="170"/>
      <c r="G520" s="170"/>
      <c r="H520" s="170"/>
    </row>
    <row r="521" spans="1:8">
      <c r="A521" s="170"/>
      <c r="B521" s="170"/>
      <c r="C521" s="170"/>
      <c r="D521" s="170"/>
      <c r="E521" s="170"/>
      <c r="F521" s="170"/>
      <c r="G521" s="170"/>
      <c r="H521" s="170"/>
    </row>
    <row r="522" spans="1:8">
      <c r="A522" s="170"/>
      <c r="B522" s="170"/>
      <c r="C522" s="170"/>
      <c r="D522" s="170"/>
      <c r="E522" s="170"/>
      <c r="F522" s="170"/>
      <c r="G522" s="170"/>
      <c r="H522" s="170"/>
    </row>
    <row r="523" spans="1:8">
      <c r="A523" s="170"/>
      <c r="B523" s="170"/>
      <c r="C523" s="170"/>
      <c r="D523" s="170"/>
      <c r="E523" s="170"/>
      <c r="F523" s="170"/>
      <c r="G523" s="170"/>
      <c r="H523" s="170"/>
    </row>
    <row r="524" spans="1:8">
      <c r="A524" s="170"/>
      <c r="B524" s="170"/>
      <c r="C524" s="170"/>
      <c r="D524" s="170"/>
      <c r="E524" s="170"/>
      <c r="F524" s="170"/>
      <c r="G524" s="170"/>
      <c r="H524" s="170"/>
    </row>
    <row r="525" spans="1:8">
      <c r="A525" s="170"/>
      <c r="B525" s="170"/>
      <c r="C525" s="170"/>
      <c r="D525" s="170"/>
      <c r="E525" s="170"/>
      <c r="F525" s="170"/>
      <c r="G525" s="170"/>
      <c r="H525" s="170"/>
    </row>
    <row r="526" spans="1:8">
      <c r="A526" s="170"/>
      <c r="B526" s="170"/>
      <c r="C526" s="170"/>
      <c r="D526" s="170"/>
      <c r="E526" s="170"/>
      <c r="F526" s="170"/>
      <c r="G526" s="170"/>
      <c r="H526" s="170"/>
    </row>
    <row r="527" spans="1:8">
      <c r="A527" s="170"/>
      <c r="B527" s="170"/>
      <c r="C527" s="170"/>
      <c r="D527" s="170"/>
      <c r="E527" s="170"/>
      <c r="F527" s="170"/>
      <c r="G527" s="170"/>
      <c r="H527" s="170"/>
    </row>
    <row r="528" spans="1:8">
      <c r="A528" s="170"/>
      <c r="B528" s="170"/>
      <c r="C528" s="170"/>
      <c r="D528" s="170"/>
      <c r="E528" s="170"/>
      <c r="F528" s="170"/>
      <c r="G528" s="170"/>
      <c r="H528" s="170"/>
    </row>
    <row r="529" spans="1:8">
      <c r="A529" s="170"/>
      <c r="B529" s="170"/>
      <c r="C529" s="170"/>
      <c r="D529" s="170"/>
      <c r="E529" s="170"/>
      <c r="F529" s="170"/>
      <c r="G529" s="170"/>
      <c r="H529" s="170"/>
    </row>
    <row r="530" spans="1:8">
      <c r="A530" s="170"/>
      <c r="B530" s="170"/>
      <c r="C530" s="170"/>
      <c r="D530" s="170"/>
      <c r="E530" s="170"/>
      <c r="F530" s="170"/>
      <c r="G530" s="170"/>
      <c r="H530" s="170"/>
    </row>
    <row r="531" spans="1:8">
      <c r="A531" s="170"/>
      <c r="B531" s="170"/>
      <c r="C531" s="170"/>
      <c r="D531" s="170"/>
      <c r="E531" s="170"/>
      <c r="F531" s="170"/>
      <c r="G531" s="170"/>
      <c r="H531" s="170"/>
    </row>
    <row r="532" spans="1:8">
      <c r="A532" s="170"/>
      <c r="B532" s="170"/>
      <c r="C532" s="170"/>
      <c r="D532" s="170"/>
      <c r="E532" s="170"/>
      <c r="F532" s="170"/>
      <c r="G532" s="170"/>
      <c r="H532" s="170"/>
    </row>
    <row r="533" spans="1:8">
      <c r="A533" s="170"/>
      <c r="B533" s="379" t="s">
        <v>183</v>
      </c>
      <c r="C533" s="380"/>
      <c r="D533" s="380"/>
      <c r="E533" s="380"/>
      <c r="F533" s="380"/>
      <c r="G533" s="380"/>
      <c r="H533" s="381"/>
    </row>
    <row r="534" spans="1:8">
      <c r="A534" s="170"/>
      <c r="B534" s="186" t="s">
        <v>14</v>
      </c>
      <c r="C534" s="370">
        <f>G517</f>
        <v>0.74725204425204428</v>
      </c>
      <c r="D534" s="370"/>
      <c r="E534" s="369" t="str">
        <f>IF(C534&gt;=80%,"Высокий уровень",IF(C534&gt;=50%,"Средний уровень",IF(C534&lt;49%,"Низкий уровень")))</f>
        <v>Средний уровень</v>
      </c>
      <c r="F534" s="369"/>
      <c r="G534" s="369"/>
      <c r="H534" s="369"/>
    </row>
    <row r="535" spans="1:8">
      <c r="A535" s="170"/>
      <c r="B535" s="186" t="s">
        <v>15</v>
      </c>
      <c r="C535" s="370">
        <f>H517</f>
        <v>0.50677344877344876</v>
      </c>
      <c r="D535" s="370"/>
      <c r="E535" s="369" t="str">
        <f>IF(C535&gt;=80%,"Высокий уровень",IF(C535&gt;=50%,"Средний уровень",IF(C535&lt;49%,"Низкий уровень")))</f>
        <v>Средний уровень</v>
      </c>
      <c r="F535" s="369"/>
      <c r="G535" s="369"/>
      <c r="H535" s="369"/>
    </row>
    <row r="556" spans="1:8">
      <c r="A556" s="168" t="s">
        <v>172</v>
      </c>
      <c r="B556" s="169" t="s">
        <v>173</v>
      </c>
      <c r="C556" s="170"/>
      <c r="D556" s="368" t="str">
        <f>'Список группы'!C16</f>
        <v xml:space="preserve">Панов Тимофей </v>
      </c>
      <c r="E556" s="368"/>
      <c r="F556" s="368"/>
    </row>
    <row r="557" spans="1:8">
      <c r="A557" s="170"/>
      <c r="B557" s="170"/>
      <c r="C557" s="170"/>
      <c r="D557" s="170"/>
      <c r="E557" s="170"/>
      <c r="F557" s="170"/>
      <c r="G557" s="170"/>
      <c r="H557" s="170"/>
    </row>
    <row r="558" spans="1:8" ht="42">
      <c r="A558" s="170"/>
      <c r="B558" s="388" t="s">
        <v>176</v>
      </c>
      <c r="C558" s="389"/>
      <c r="D558" s="172" t="s">
        <v>88</v>
      </c>
      <c r="E558" s="172" t="s">
        <v>89</v>
      </c>
      <c r="F558" s="172" t="s">
        <v>179</v>
      </c>
      <c r="G558" s="172" t="s">
        <v>180</v>
      </c>
      <c r="H558" s="172" t="s">
        <v>92</v>
      </c>
    </row>
    <row r="559" spans="1:8">
      <c r="A559" s="170"/>
      <c r="B559" s="187"/>
      <c r="C559" s="188"/>
      <c r="D559" s="173" t="s">
        <v>93</v>
      </c>
      <c r="E559" s="173" t="s">
        <v>94</v>
      </c>
      <c r="F559" s="173" t="s">
        <v>95</v>
      </c>
      <c r="G559" s="173" t="s">
        <v>96</v>
      </c>
      <c r="H559" s="173" t="s">
        <v>97</v>
      </c>
    </row>
    <row r="560" spans="1:8">
      <c r="A560" s="170"/>
      <c r="B560" s="375" t="s">
        <v>177</v>
      </c>
      <c r="C560" s="377"/>
      <c r="D560" s="174">
        <f>('РР-1'!$U$19+'РР-2'!$Q$18+'РР-3'!$Y$18+'РР-4'!$R$18)/4</f>
        <v>3.2438672438672436</v>
      </c>
      <c r="E560" s="175">
        <f>('ПР-1'!$Y$20+'ПР-2'!$M$18)/2</f>
        <v>3.290909090909091</v>
      </c>
      <c r="F560" s="175">
        <f>('СК-1'!$V$20+'СК-2'!$N$20+'СК-3'!$O$18)/3</f>
        <v>3.3185185185185184</v>
      </c>
      <c r="G560" s="175">
        <f>('ХЭ-1'!$K$20+'ХЭ-2'!$M$17+'ХЭ-3'!$S$18+'ХЭ-4'!$X$18+'ХЭ-5'!$G$18+'ХЭ-5'!$M$18)/6</f>
        <v>3.2666666666666671</v>
      </c>
      <c r="H560" s="175">
        <f>('ФР-1'!$S$20+'ФР-2'!$K$18)/2</f>
        <v>3.25</v>
      </c>
    </row>
    <row r="561" spans="1:8">
      <c r="A561" s="170"/>
      <c r="B561" s="375" t="s">
        <v>178</v>
      </c>
      <c r="C561" s="377"/>
      <c r="D561" s="174">
        <f>('РР-1'!$V$19+'РР-2'!$R$18+'РР-3'!$Z$18+'РР-4'!$S$18)/4</f>
        <v>4.2438672438672436</v>
      </c>
      <c r="E561" s="175">
        <f>('ПР-1'!$Z$20+'ПР-2'!$N$18)/2</f>
        <v>4.290909090909091</v>
      </c>
      <c r="F561" s="175">
        <f>('СК-1'!$W$20+'СК-2'!$O$20+'СК-3'!$P$18)/3</f>
        <v>4.3185185185185189</v>
      </c>
      <c r="G561" s="175">
        <f>('ХЭ-1'!$L$20+'ХЭ-2'!$N$17+'ХЭ-3'!$T$18+'ХЭ-4'!$Y$18+'ХЭ-5'!$H$18+'ХЭ-5'!$N$18)/6</f>
        <v>4.2666666666666666</v>
      </c>
      <c r="H561" s="175">
        <f>('ФР-1'!$T$20+'ФР-2'!$L$18)/2</f>
        <v>4.25</v>
      </c>
    </row>
    <row r="562" spans="1:8">
      <c r="A562" s="170"/>
      <c r="B562" s="176"/>
      <c r="C562" s="176"/>
      <c r="D562" s="177"/>
      <c r="E562" s="178"/>
      <c r="F562" s="178"/>
      <c r="G562" s="179"/>
      <c r="H562" s="179"/>
    </row>
    <row r="563" spans="1:8">
      <c r="A563" s="170"/>
      <c r="B563" s="180"/>
      <c r="C563" s="180"/>
      <c r="D563" s="181"/>
      <c r="E563" s="182"/>
      <c r="F563" s="182"/>
      <c r="G563" s="183" t="s">
        <v>174</v>
      </c>
      <c r="H563" s="183" t="s">
        <v>175</v>
      </c>
    </row>
    <row r="564" spans="1:8" ht="15" customHeight="1">
      <c r="A564" s="170"/>
      <c r="B564" s="385" t="s">
        <v>181</v>
      </c>
      <c r="C564" s="386"/>
      <c r="D564" s="386"/>
      <c r="E564" s="386"/>
      <c r="F564" s="387"/>
      <c r="G564" s="184">
        <f>SUM(D560:H560)</f>
        <v>16.369961519961521</v>
      </c>
      <c r="H564" s="184">
        <f>SUM(D561:H561)</f>
        <v>21.369961519961521</v>
      </c>
    </row>
    <row r="565" spans="1:8">
      <c r="A565" s="170"/>
      <c r="B565" s="382" t="s">
        <v>182</v>
      </c>
      <c r="C565" s="383"/>
      <c r="D565" s="383"/>
      <c r="E565" s="383"/>
      <c r="F565" s="384"/>
      <c r="G565" s="185">
        <f>G564/25</f>
        <v>0.65479846079846082</v>
      </c>
      <c r="H565" s="185">
        <f>H564/25</f>
        <v>0.85479846079846089</v>
      </c>
    </row>
    <row r="566" spans="1:8">
      <c r="A566" s="170"/>
      <c r="B566" s="170"/>
      <c r="C566" s="170"/>
      <c r="D566" s="170"/>
      <c r="E566" s="170"/>
      <c r="F566" s="170"/>
      <c r="G566" s="170"/>
      <c r="H566" s="170"/>
    </row>
    <row r="567" spans="1:8">
      <c r="A567" s="170"/>
      <c r="B567" s="170"/>
      <c r="C567" s="170"/>
      <c r="D567" s="170"/>
      <c r="E567" s="170"/>
      <c r="F567" s="170"/>
      <c r="G567" s="170"/>
      <c r="H567" s="170"/>
    </row>
    <row r="568" spans="1:8">
      <c r="A568" s="170"/>
      <c r="B568" s="170"/>
      <c r="C568" s="170"/>
      <c r="D568" s="170"/>
      <c r="E568" s="170"/>
      <c r="F568" s="170"/>
      <c r="G568" s="170"/>
      <c r="H568" s="170"/>
    </row>
    <row r="569" spans="1:8">
      <c r="A569" s="170"/>
      <c r="B569" s="170"/>
      <c r="C569" s="170"/>
      <c r="D569" s="170"/>
      <c r="E569" s="170"/>
      <c r="F569" s="170"/>
      <c r="G569" s="170"/>
      <c r="H569" s="170"/>
    </row>
    <row r="570" spans="1:8">
      <c r="A570" s="170"/>
      <c r="B570" s="170"/>
      <c r="C570" s="170"/>
      <c r="D570" s="170"/>
      <c r="E570" s="170"/>
      <c r="F570" s="170"/>
      <c r="G570" s="170"/>
      <c r="H570" s="170"/>
    </row>
    <row r="571" spans="1:8">
      <c r="A571" s="170"/>
      <c r="B571" s="170"/>
      <c r="C571" s="170"/>
      <c r="D571" s="170"/>
      <c r="E571" s="170"/>
      <c r="F571" s="170"/>
      <c r="G571" s="170"/>
      <c r="H571" s="170"/>
    </row>
    <row r="572" spans="1:8">
      <c r="A572" s="170"/>
      <c r="B572" s="170"/>
      <c r="C572" s="170"/>
      <c r="D572" s="170"/>
      <c r="E572" s="170"/>
      <c r="F572" s="170"/>
      <c r="G572" s="170"/>
      <c r="H572" s="170"/>
    </row>
    <row r="573" spans="1:8">
      <c r="A573" s="170"/>
      <c r="B573" s="170"/>
      <c r="C573" s="170"/>
      <c r="D573" s="170"/>
      <c r="E573" s="170"/>
      <c r="F573" s="170"/>
      <c r="G573" s="170"/>
      <c r="H573" s="170"/>
    </row>
    <row r="574" spans="1:8">
      <c r="A574" s="170"/>
      <c r="B574" s="170"/>
      <c r="C574" s="170"/>
      <c r="D574" s="170"/>
      <c r="E574" s="170"/>
      <c r="F574" s="170"/>
      <c r="G574" s="170"/>
      <c r="H574" s="170"/>
    </row>
    <row r="575" spans="1:8">
      <c r="A575" s="170"/>
      <c r="B575" s="170"/>
      <c r="C575" s="170"/>
      <c r="D575" s="170"/>
      <c r="E575" s="170"/>
      <c r="F575" s="170"/>
      <c r="G575" s="170"/>
      <c r="H575" s="170"/>
    </row>
    <row r="576" spans="1:8">
      <c r="A576" s="170"/>
      <c r="B576" s="170"/>
      <c r="C576" s="170"/>
      <c r="D576" s="170"/>
      <c r="E576" s="170"/>
      <c r="F576" s="170"/>
      <c r="G576" s="170"/>
      <c r="H576" s="170"/>
    </row>
    <row r="577" spans="1:8">
      <c r="A577" s="170"/>
      <c r="B577" s="170"/>
      <c r="C577" s="170"/>
      <c r="D577" s="170"/>
      <c r="E577" s="170"/>
      <c r="F577" s="170"/>
      <c r="G577" s="170"/>
      <c r="H577" s="170"/>
    </row>
    <row r="578" spans="1:8">
      <c r="A578" s="170"/>
      <c r="B578" s="170"/>
      <c r="C578" s="170"/>
      <c r="D578" s="170"/>
      <c r="E578" s="170"/>
      <c r="F578" s="170"/>
      <c r="G578" s="170"/>
      <c r="H578" s="170"/>
    </row>
    <row r="579" spans="1:8">
      <c r="A579" s="170"/>
      <c r="B579" s="170"/>
      <c r="C579" s="170"/>
      <c r="D579" s="170"/>
      <c r="E579" s="170"/>
      <c r="F579" s="170"/>
      <c r="G579" s="170"/>
      <c r="H579" s="170"/>
    </row>
    <row r="580" spans="1:8">
      <c r="A580" s="170"/>
      <c r="B580" s="170"/>
      <c r="C580" s="170"/>
      <c r="D580" s="170"/>
      <c r="E580" s="170"/>
      <c r="F580" s="170"/>
      <c r="G580" s="170"/>
      <c r="H580" s="170"/>
    </row>
    <row r="581" spans="1:8">
      <c r="A581" s="170"/>
      <c r="B581" s="379" t="s">
        <v>183</v>
      </c>
      <c r="C581" s="380"/>
      <c r="D581" s="380"/>
      <c r="E581" s="380"/>
      <c r="F581" s="380"/>
      <c r="G581" s="380"/>
      <c r="H581" s="381"/>
    </row>
    <row r="582" spans="1:8">
      <c r="A582" s="170"/>
      <c r="B582" s="186" t="s">
        <v>14</v>
      </c>
      <c r="C582" s="370">
        <f>G565</f>
        <v>0.65479846079846082</v>
      </c>
      <c r="D582" s="370"/>
      <c r="E582" s="369" t="str">
        <f>IF(C582&gt;=80%,"Высокий уровень",IF(C582&gt;=50%,"Средний уровень",IF(C582&lt;49%,"Низкий уровень")))</f>
        <v>Средний уровень</v>
      </c>
      <c r="F582" s="369"/>
      <c r="G582" s="369"/>
      <c r="H582" s="369"/>
    </row>
    <row r="583" spans="1:8">
      <c r="A583" s="170"/>
      <c r="B583" s="186" t="s">
        <v>15</v>
      </c>
      <c r="C583" s="370">
        <f>H565</f>
        <v>0.85479846079846089</v>
      </c>
      <c r="D583" s="370"/>
      <c r="E583" s="369" t="str">
        <f>IF(C583&gt;=80%,"Высокий уровень",IF(C583&gt;=50%,"Средний уровень",IF(C583&lt;49%,"Низкий уровень")))</f>
        <v>Высокий уровень</v>
      </c>
      <c r="F583" s="369"/>
      <c r="G583" s="369"/>
      <c r="H583" s="369"/>
    </row>
    <row r="604" spans="1:8">
      <c r="A604" s="168" t="s">
        <v>172</v>
      </c>
      <c r="B604" s="169" t="s">
        <v>173</v>
      </c>
      <c r="C604" s="170"/>
      <c r="D604" s="368" t="str">
        <f>'Список группы'!C17</f>
        <v xml:space="preserve">Саркисов Илья </v>
      </c>
      <c r="E604" s="368"/>
      <c r="F604" s="368"/>
    </row>
    <row r="605" spans="1:8">
      <c r="A605" s="170"/>
      <c r="B605" s="170"/>
      <c r="C605" s="170"/>
      <c r="D605" s="170"/>
      <c r="E605" s="170"/>
      <c r="F605" s="170"/>
      <c r="G605" s="170"/>
      <c r="H605" s="170"/>
    </row>
    <row r="606" spans="1:8" ht="42">
      <c r="A606" s="170"/>
      <c r="B606" s="388" t="s">
        <v>176</v>
      </c>
      <c r="C606" s="389"/>
      <c r="D606" s="172" t="s">
        <v>88</v>
      </c>
      <c r="E606" s="172" t="s">
        <v>89</v>
      </c>
      <c r="F606" s="172" t="s">
        <v>179</v>
      </c>
      <c r="G606" s="172" t="s">
        <v>180</v>
      </c>
      <c r="H606" s="172" t="s">
        <v>92</v>
      </c>
    </row>
    <row r="607" spans="1:8">
      <c r="A607" s="170"/>
      <c r="B607" s="187"/>
      <c r="C607" s="188"/>
      <c r="D607" s="173" t="s">
        <v>93</v>
      </c>
      <c r="E607" s="173" t="s">
        <v>94</v>
      </c>
      <c r="F607" s="173" t="s">
        <v>95</v>
      </c>
      <c r="G607" s="173" t="s">
        <v>96</v>
      </c>
      <c r="H607" s="173" t="s">
        <v>97</v>
      </c>
    </row>
    <row r="608" spans="1:8">
      <c r="A608" s="170"/>
      <c r="B608" s="375" t="s">
        <v>177</v>
      </c>
      <c r="C608" s="377"/>
      <c r="D608" s="174">
        <f>('РР-1'!$U$20+'РР-2'!$Q$19+'РР-3'!$Y$19+'РР-4'!$R$19)/4</f>
        <v>2.8293650793650791</v>
      </c>
      <c r="E608" s="175">
        <f>('ПР-1'!$Y$21+'ПР-2'!$M$19)/2</f>
        <v>2.6545454545454543</v>
      </c>
      <c r="F608" s="175">
        <f>('СК-1'!$V$21+'СК-2'!$N$21+'СК-3'!$O$19)/3</f>
        <v>2.5962962962962961</v>
      </c>
      <c r="G608" s="175">
        <f>('ХЭ-1'!$K$21+'ХЭ-2'!$M$18+'ХЭ-3'!$S$19+'ХЭ-4'!$X$19+'ХЭ-5'!$G$19+'ХЭ-5'!$M$19)/6</f>
        <v>2.7375000000000003</v>
      </c>
      <c r="H608" s="175">
        <f>('ФР-1'!$S$21+'ФР-2'!$K$19)/2</f>
        <v>3.1875</v>
      </c>
    </row>
    <row r="609" spans="1:8">
      <c r="A609" s="170"/>
      <c r="B609" s="375" t="s">
        <v>178</v>
      </c>
      <c r="C609" s="377"/>
      <c r="D609" s="174">
        <f>('РР-1'!$V$20+'РР-2'!$R$19+'РР-3'!$Z$19+'РР-4'!$S$19)/4</f>
        <v>3.8293650793650791</v>
      </c>
      <c r="E609" s="175">
        <f>('ПР-1'!$Z$21+'ПР-2'!$N$19)/2</f>
        <v>3.6545454545454543</v>
      </c>
      <c r="F609" s="175">
        <f>('СК-1'!$W$21+'СК-2'!$O$21+'СК-3'!$P$19)/3</f>
        <v>3.5962962962962961</v>
      </c>
      <c r="G609" s="175">
        <f>('ХЭ-1'!$L$21+'ХЭ-2'!$N$18+'ХЭ-3'!$T$19+'ХЭ-4'!$Y$19+'ХЭ-5'!$H$19+'ХЭ-5'!$N$19)/6</f>
        <v>3.7375000000000003</v>
      </c>
      <c r="H609" s="175">
        <f>('ФР-1'!$T$21+'ФР-2'!$L$19)/2</f>
        <v>4.1875</v>
      </c>
    </row>
    <row r="610" spans="1:8">
      <c r="A610" s="170"/>
      <c r="B610" s="176"/>
      <c r="C610" s="176"/>
      <c r="D610" s="177"/>
      <c r="E610" s="178"/>
      <c r="F610" s="178"/>
      <c r="G610" s="179"/>
      <c r="H610" s="179"/>
    </row>
    <row r="611" spans="1:8">
      <c r="A611" s="170"/>
      <c r="B611" s="180"/>
      <c r="C611" s="180"/>
      <c r="D611" s="181"/>
      <c r="E611" s="182"/>
      <c r="F611" s="182"/>
      <c r="G611" s="183" t="s">
        <v>174</v>
      </c>
      <c r="H611" s="183" t="s">
        <v>175</v>
      </c>
    </row>
    <row r="612" spans="1:8">
      <c r="A612" s="170"/>
      <c r="B612" s="385" t="s">
        <v>181</v>
      </c>
      <c r="C612" s="386"/>
      <c r="D612" s="386"/>
      <c r="E612" s="386"/>
      <c r="F612" s="387"/>
      <c r="G612" s="184">
        <f>SUM(D608:H608)</f>
        <v>14.005206830206831</v>
      </c>
      <c r="H612" s="184">
        <f>SUM(D609:H609)</f>
        <v>19.005206830206831</v>
      </c>
    </row>
    <row r="613" spans="1:8">
      <c r="A613" s="170"/>
      <c r="B613" s="382" t="s">
        <v>182</v>
      </c>
      <c r="C613" s="383"/>
      <c r="D613" s="383"/>
      <c r="E613" s="383"/>
      <c r="F613" s="384"/>
      <c r="G613" s="185">
        <f>G612/25</f>
        <v>0.56020827320827327</v>
      </c>
      <c r="H613" s="185">
        <f>H612/25</f>
        <v>0.76020827320827322</v>
      </c>
    </row>
    <row r="614" spans="1:8">
      <c r="A614" s="170"/>
      <c r="B614" s="170"/>
      <c r="C614" s="170"/>
      <c r="D614" s="170"/>
      <c r="E614" s="170"/>
      <c r="F614" s="170"/>
      <c r="G614" s="170"/>
      <c r="H614" s="170"/>
    </row>
    <row r="615" spans="1:8">
      <c r="A615" s="170"/>
      <c r="B615" s="170"/>
      <c r="C615" s="170"/>
      <c r="D615" s="170"/>
      <c r="E615" s="170"/>
      <c r="F615" s="170"/>
      <c r="G615" s="170"/>
      <c r="H615" s="170"/>
    </row>
    <row r="616" spans="1:8">
      <c r="A616" s="170"/>
      <c r="B616" s="170"/>
      <c r="C616" s="170"/>
      <c r="D616" s="170"/>
      <c r="E616" s="170"/>
      <c r="F616" s="170"/>
      <c r="G616" s="170"/>
      <c r="H616" s="170"/>
    </row>
    <row r="617" spans="1:8">
      <c r="A617" s="170"/>
      <c r="B617" s="170"/>
      <c r="C617" s="170"/>
      <c r="D617" s="170"/>
      <c r="E617" s="170"/>
      <c r="F617" s="170"/>
      <c r="G617" s="170"/>
      <c r="H617" s="170"/>
    </row>
    <row r="618" spans="1:8">
      <c r="A618" s="170"/>
      <c r="B618" s="170"/>
      <c r="C618" s="170"/>
      <c r="D618" s="170"/>
      <c r="E618" s="170"/>
      <c r="F618" s="170"/>
      <c r="G618" s="170"/>
      <c r="H618" s="170"/>
    </row>
    <row r="619" spans="1:8">
      <c r="A619" s="170"/>
      <c r="B619" s="170"/>
      <c r="C619" s="170"/>
      <c r="D619" s="170"/>
      <c r="E619" s="170"/>
      <c r="F619" s="170"/>
      <c r="G619" s="170"/>
      <c r="H619" s="170"/>
    </row>
    <row r="620" spans="1:8">
      <c r="A620" s="170"/>
      <c r="B620" s="170"/>
      <c r="C620" s="170"/>
      <c r="D620" s="170"/>
      <c r="E620" s="170"/>
      <c r="F620" s="170"/>
      <c r="G620" s="170"/>
      <c r="H620" s="170"/>
    </row>
    <row r="621" spans="1:8">
      <c r="A621" s="170"/>
      <c r="B621" s="170"/>
      <c r="C621" s="170"/>
      <c r="D621" s="170"/>
      <c r="E621" s="170"/>
      <c r="F621" s="170"/>
      <c r="G621" s="170"/>
      <c r="H621" s="170"/>
    </row>
    <row r="622" spans="1:8">
      <c r="A622" s="170"/>
      <c r="B622" s="170"/>
      <c r="C622" s="170"/>
      <c r="D622" s="170"/>
      <c r="E622" s="170"/>
      <c r="F622" s="170"/>
      <c r="G622" s="170"/>
      <c r="H622" s="170"/>
    </row>
    <row r="623" spans="1:8">
      <c r="A623" s="170"/>
      <c r="B623" s="170"/>
      <c r="C623" s="170"/>
      <c r="D623" s="170"/>
      <c r="E623" s="170"/>
      <c r="F623" s="170"/>
      <c r="G623" s="170"/>
      <c r="H623" s="170"/>
    </row>
    <row r="624" spans="1:8">
      <c r="A624" s="170"/>
      <c r="B624" s="170"/>
      <c r="C624" s="170"/>
      <c r="D624" s="170"/>
      <c r="E624" s="170"/>
      <c r="F624" s="170"/>
      <c r="G624" s="170"/>
      <c r="H624" s="170"/>
    </row>
    <row r="625" spans="1:8">
      <c r="A625" s="170"/>
      <c r="B625" s="170"/>
      <c r="C625" s="170"/>
      <c r="D625" s="170"/>
      <c r="E625" s="170"/>
      <c r="F625" s="170"/>
      <c r="G625" s="170"/>
      <c r="H625" s="170"/>
    </row>
    <row r="626" spans="1:8">
      <c r="A626" s="170"/>
      <c r="B626" s="170"/>
      <c r="C626" s="170"/>
      <c r="D626" s="170"/>
      <c r="E626" s="170"/>
      <c r="F626" s="170"/>
      <c r="G626" s="170"/>
      <c r="H626" s="170"/>
    </row>
    <row r="627" spans="1:8">
      <c r="A627" s="170"/>
      <c r="B627" s="170"/>
      <c r="C627" s="170"/>
      <c r="D627" s="170"/>
      <c r="E627" s="170"/>
      <c r="F627" s="170"/>
      <c r="G627" s="170"/>
      <c r="H627" s="170"/>
    </row>
    <row r="628" spans="1:8">
      <c r="A628" s="170"/>
      <c r="B628" s="170"/>
      <c r="C628" s="170"/>
      <c r="D628" s="170"/>
      <c r="E628" s="170"/>
      <c r="F628" s="170"/>
      <c r="G628" s="170"/>
      <c r="H628" s="170"/>
    </row>
    <row r="629" spans="1:8">
      <c r="A629" s="170"/>
      <c r="B629" s="379" t="s">
        <v>183</v>
      </c>
      <c r="C629" s="380"/>
      <c r="D629" s="380"/>
      <c r="E629" s="380"/>
      <c r="F629" s="380"/>
      <c r="G629" s="380"/>
      <c r="H629" s="381"/>
    </row>
    <row r="630" spans="1:8">
      <c r="A630" s="170"/>
      <c r="B630" s="186" t="s">
        <v>14</v>
      </c>
      <c r="C630" s="370">
        <f>G613</f>
        <v>0.56020827320827327</v>
      </c>
      <c r="D630" s="370"/>
      <c r="E630" s="369" t="str">
        <f>IF(C630&gt;=80%,"Высокий уровень",IF(C630&gt;=50%,"Средний уровень",IF(C630&lt;49%,"Низкий уровень")))</f>
        <v>Средний уровень</v>
      </c>
      <c r="F630" s="369"/>
      <c r="G630" s="369"/>
      <c r="H630" s="369"/>
    </row>
    <row r="631" spans="1:8">
      <c r="A631" s="170"/>
      <c r="B631" s="186" t="s">
        <v>15</v>
      </c>
      <c r="C631" s="370">
        <f>H613</f>
        <v>0.76020827320827322</v>
      </c>
      <c r="D631" s="370"/>
      <c r="E631" s="369" t="str">
        <f>IF(C631&gt;=80%,"Высокий уровень",IF(C631&gt;=50%,"Средний уровень",IF(C631&lt;49%,"Низкий уровень")))</f>
        <v>Средний уровень</v>
      </c>
      <c r="F631" s="369"/>
      <c r="G631" s="369"/>
      <c r="H631" s="369"/>
    </row>
    <row r="652" spans="1:8">
      <c r="A652" s="168" t="s">
        <v>172</v>
      </c>
      <c r="B652" s="169" t="s">
        <v>173</v>
      </c>
      <c r="C652" s="170"/>
      <c r="D652" s="368" t="str">
        <f>'Список группы'!C18</f>
        <v xml:space="preserve">Свирская Анастасия </v>
      </c>
      <c r="E652" s="368"/>
      <c r="F652" s="368"/>
    </row>
    <row r="653" spans="1:8">
      <c r="A653" s="170"/>
      <c r="B653" s="170"/>
      <c r="C653" s="170"/>
      <c r="D653" s="170"/>
      <c r="E653" s="170"/>
      <c r="F653" s="170"/>
      <c r="G653" s="170"/>
      <c r="H653" s="170"/>
    </row>
    <row r="654" spans="1:8" ht="42">
      <c r="A654" s="170"/>
      <c r="B654" s="388" t="s">
        <v>176</v>
      </c>
      <c r="C654" s="389"/>
      <c r="D654" s="172" t="s">
        <v>88</v>
      </c>
      <c r="E654" s="172" t="s">
        <v>89</v>
      </c>
      <c r="F654" s="172" t="s">
        <v>179</v>
      </c>
      <c r="G654" s="172" t="s">
        <v>180</v>
      </c>
      <c r="H654" s="172" t="s">
        <v>92</v>
      </c>
    </row>
    <row r="655" spans="1:8">
      <c r="A655" s="170"/>
      <c r="B655" s="187"/>
      <c r="C655" s="188"/>
      <c r="D655" s="173" t="s">
        <v>93</v>
      </c>
      <c r="E655" s="173" t="s">
        <v>94</v>
      </c>
      <c r="F655" s="173" t="s">
        <v>95</v>
      </c>
      <c r="G655" s="173" t="s">
        <v>96</v>
      </c>
      <c r="H655" s="173" t="s">
        <v>97</v>
      </c>
    </row>
    <row r="656" spans="1:8">
      <c r="A656" s="170"/>
      <c r="B656" s="375" t="s">
        <v>177</v>
      </c>
      <c r="C656" s="377"/>
      <c r="D656" s="174">
        <f>('РР-1'!$U$21+'РР-2'!$Q$20+'РР-3'!$Y$20+'РР-4'!$R$20)/4</f>
        <v>5</v>
      </c>
      <c r="E656" s="175">
        <f>('ПР-1'!$Y$22+'ПР-2'!$M$20)/2</f>
        <v>5</v>
      </c>
      <c r="F656" s="175">
        <f>('СК-1'!$V$22+'СК-2'!$N$22+'СК-3'!$O$20)/3</f>
        <v>5</v>
      </c>
      <c r="G656" s="175">
        <f>('ХЭ-1'!$K$22+'ХЭ-2'!$M$19+'ХЭ-3'!$S$20+'ХЭ-4'!$X$20+'ХЭ-5'!$G$20+'ХЭ-5'!$M$20)/6</f>
        <v>5</v>
      </c>
      <c r="H656" s="175">
        <f>('ФР-1'!$S$22+'ФР-2'!$K$20)/2</f>
        <v>5</v>
      </c>
    </row>
    <row r="657" spans="1:8">
      <c r="A657" s="170"/>
      <c r="B657" s="375" t="s">
        <v>178</v>
      </c>
      <c r="C657" s="377"/>
      <c r="D657" s="174">
        <f>('РР-1'!$V$21+'РР-2'!$R$20+'РР-3'!$Z$20+'РР-4'!$S$20)/4</f>
        <v>5</v>
      </c>
      <c r="E657" s="175">
        <f>('ПР-1'!$Z$22+'ПР-2'!$N$20)/2</f>
        <v>5</v>
      </c>
      <c r="F657" s="175">
        <f>('СК-1'!$W$22+'СК-2'!$O$22+'СК-3'!$P$20)/3</f>
        <v>5</v>
      </c>
      <c r="G657" s="175">
        <f>('ХЭ-1'!$L$22+'ХЭ-2'!$N$19+'ХЭ-3'!$T$20+'ХЭ-4'!$Y$20+'ХЭ-5'!$H$20+'ХЭ-5'!$N$20)/6</f>
        <v>5</v>
      </c>
      <c r="H657" s="175">
        <f>('ФР-1'!$T$22+'ФР-2'!$L$20)/2</f>
        <v>5</v>
      </c>
    </row>
    <row r="658" spans="1:8">
      <c r="A658" s="170"/>
      <c r="B658" s="176"/>
      <c r="C658" s="176"/>
      <c r="D658" s="177"/>
      <c r="E658" s="178"/>
      <c r="F658" s="178"/>
      <c r="G658" s="179"/>
      <c r="H658" s="179"/>
    </row>
    <row r="659" spans="1:8">
      <c r="A659" s="170"/>
      <c r="B659" s="180"/>
      <c r="C659" s="180"/>
      <c r="D659" s="181"/>
      <c r="E659" s="182"/>
      <c r="F659" s="182"/>
      <c r="G659" s="183" t="s">
        <v>174</v>
      </c>
      <c r="H659" s="183" t="s">
        <v>175</v>
      </c>
    </row>
    <row r="660" spans="1:8">
      <c r="A660" s="170"/>
      <c r="B660" s="385" t="s">
        <v>181</v>
      </c>
      <c r="C660" s="386"/>
      <c r="D660" s="386"/>
      <c r="E660" s="386"/>
      <c r="F660" s="387"/>
      <c r="G660" s="184">
        <f>SUM(D656:H656)</f>
        <v>25</v>
      </c>
      <c r="H660" s="184">
        <f>SUM(D657:H657)</f>
        <v>25</v>
      </c>
    </row>
    <row r="661" spans="1:8">
      <c r="A661" s="170"/>
      <c r="B661" s="382" t="s">
        <v>182</v>
      </c>
      <c r="C661" s="383"/>
      <c r="D661" s="383"/>
      <c r="E661" s="383"/>
      <c r="F661" s="384"/>
      <c r="G661" s="185">
        <f>G660/25</f>
        <v>1</v>
      </c>
      <c r="H661" s="185">
        <f>H660/25</f>
        <v>1</v>
      </c>
    </row>
    <row r="662" spans="1:8">
      <c r="A662" s="170"/>
      <c r="B662" s="170"/>
      <c r="C662" s="170"/>
      <c r="D662" s="170"/>
      <c r="E662" s="170"/>
      <c r="F662" s="170"/>
      <c r="G662" s="170"/>
      <c r="H662" s="170"/>
    </row>
    <row r="663" spans="1:8">
      <c r="A663" s="170"/>
      <c r="B663" s="170"/>
      <c r="C663" s="170"/>
      <c r="D663" s="170"/>
      <c r="E663" s="170"/>
      <c r="F663" s="170"/>
      <c r="G663" s="170"/>
      <c r="H663" s="170"/>
    </row>
    <row r="664" spans="1:8">
      <c r="A664" s="170"/>
      <c r="B664" s="170"/>
      <c r="C664" s="170"/>
      <c r="D664" s="170"/>
      <c r="E664" s="170"/>
      <c r="F664" s="170"/>
      <c r="G664" s="170"/>
      <c r="H664" s="170"/>
    </row>
    <row r="665" spans="1:8">
      <c r="A665" s="170"/>
      <c r="B665" s="170"/>
      <c r="C665" s="170"/>
      <c r="D665" s="170"/>
      <c r="E665" s="170"/>
      <c r="F665" s="170"/>
      <c r="G665" s="170"/>
      <c r="H665" s="170"/>
    </row>
    <row r="666" spans="1:8">
      <c r="A666" s="170"/>
      <c r="B666" s="170"/>
      <c r="C666" s="170"/>
      <c r="D666" s="170"/>
      <c r="E666" s="170"/>
      <c r="F666" s="170"/>
      <c r="G666" s="170"/>
      <c r="H666" s="170"/>
    </row>
    <row r="667" spans="1:8">
      <c r="A667" s="170"/>
      <c r="B667" s="170"/>
      <c r="C667" s="170"/>
      <c r="D667" s="170"/>
      <c r="E667" s="170"/>
      <c r="F667" s="170"/>
      <c r="G667" s="170"/>
      <c r="H667" s="170"/>
    </row>
    <row r="668" spans="1:8">
      <c r="A668" s="170"/>
      <c r="B668" s="170"/>
      <c r="C668" s="170"/>
      <c r="D668" s="170"/>
      <c r="E668" s="170"/>
      <c r="F668" s="170"/>
      <c r="G668" s="170"/>
      <c r="H668" s="170"/>
    </row>
    <row r="669" spans="1:8">
      <c r="A669" s="170"/>
      <c r="B669" s="170"/>
      <c r="C669" s="170"/>
      <c r="D669" s="170"/>
      <c r="E669" s="170"/>
      <c r="F669" s="170"/>
      <c r="G669" s="170"/>
      <c r="H669" s="170"/>
    </row>
    <row r="670" spans="1:8">
      <c r="A670" s="170"/>
      <c r="B670" s="170"/>
      <c r="C670" s="170"/>
      <c r="D670" s="170"/>
      <c r="E670" s="170"/>
      <c r="F670" s="170"/>
      <c r="G670" s="170"/>
      <c r="H670" s="170"/>
    </row>
    <row r="671" spans="1:8">
      <c r="A671" s="170"/>
      <c r="B671" s="170"/>
      <c r="C671" s="170"/>
      <c r="D671" s="170"/>
      <c r="E671" s="170"/>
      <c r="F671" s="170"/>
      <c r="G671" s="170"/>
      <c r="H671" s="170"/>
    </row>
    <row r="672" spans="1:8">
      <c r="A672" s="170"/>
      <c r="B672" s="170"/>
      <c r="C672" s="170"/>
      <c r="D672" s="170"/>
      <c r="E672" s="170"/>
      <c r="F672" s="170"/>
      <c r="G672" s="170"/>
      <c r="H672" s="170"/>
    </row>
    <row r="673" spans="1:8">
      <c r="A673" s="170"/>
      <c r="B673" s="170"/>
      <c r="C673" s="170"/>
      <c r="D673" s="170"/>
      <c r="E673" s="170"/>
      <c r="F673" s="170"/>
      <c r="G673" s="170"/>
      <c r="H673" s="170"/>
    </row>
    <row r="674" spans="1:8">
      <c r="A674" s="170"/>
      <c r="B674" s="170"/>
      <c r="C674" s="170"/>
      <c r="D674" s="170"/>
      <c r="E674" s="170"/>
      <c r="F674" s="170"/>
      <c r="G674" s="170"/>
      <c r="H674" s="170"/>
    </row>
    <row r="675" spans="1:8">
      <c r="A675" s="170"/>
      <c r="B675" s="170"/>
      <c r="C675" s="170"/>
      <c r="D675" s="170"/>
      <c r="E675" s="170"/>
      <c r="F675" s="170"/>
      <c r="G675" s="170"/>
      <c r="H675" s="170"/>
    </row>
    <row r="676" spans="1:8">
      <c r="A676" s="170"/>
      <c r="B676" s="170"/>
      <c r="C676" s="170"/>
      <c r="D676" s="170"/>
      <c r="E676" s="170"/>
      <c r="F676" s="170"/>
      <c r="G676" s="170"/>
      <c r="H676" s="170"/>
    </row>
    <row r="677" spans="1:8">
      <c r="A677" s="170"/>
      <c r="B677" s="379" t="s">
        <v>183</v>
      </c>
      <c r="C677" s="380"/>
      <c r="D677" s="380"/>
      <c r="E677" s="380"/>
      <c r="F677" s="380"/>
      <c r="G677" s="380"/>
      <c r="H677" s="381"/>
    </row>
    <row r="678" spans="1:8">
      <c r="A678" s="170"/>
      <c r="B678" s="186" t="s">
        <v>14</v>
      </c>
      <c r="C678" s="370">
        <f>G661</f>
        <v>1</v>
      </c>
      <c r="D678" s="370"/>
      <c r="E678" s="369" t="str">
        <f>IF(C678&gt;=80%,"Высокий уровень",IF(C678&gt;=50%,"Средний уровень",IF(C678&lt;49%,"Низкий уровень")))</f>
        <v>Высокий уровень</v>
      </c>
      <c r="F678" s="369"/>
      <c r="G678" s="369"/>
      <c r="H678" s="369"/>
    </row>
    <row r="679" spans="1:8">
      <c r="A679" s="170"/>
      <c r="B679" s="186" t="s">
        <v>15</v>
      </c>
      <c r="C679" s="370">
        <f>H661</f>
        <v>1</v>
      </c>
      <c r="D679" s="370"/>
      <c r="E679" s="369" t="str">
        <f>IF(C679&gt;=80%,"Высокий уровень",IF(C679&gt;=50%,"Средний уровень",IF(C679&lt;49%,"Низкий уровень")))</f>
        <v>Высокий уровень</v>
      </c>
      <c r="F679" s="369"/>
      <c r="G679" s="369"/>
      <c r="H679" s="369"/>
    </row>
    <row r="700" spans="1:8">
      <c r="A700" s="168" t="s">
        <v>172</v>
      </c>
      <c r="B700" s="169" t="s">
        <v>173</v>
      </c>
      <c r="C700" s="170"/>
      <c r="D700" s="368" t="str">
        <f>'Список группы'!C19</f>
        <v>Семенина Елизавета</v>
      </c>
      <c r="E700" s="368"/>
      <c r="F700" s="368"/>
    </row>
    <row r="701" spans="1:8">
      <c r="A701" s="170"/>
      <c r="B701" s="170"/>
      <c r="C701" s="170"/>
      <c r="D701" s="170"/>
      <c r="E701" s="170"/>
      <c r="F701" s="170"/>
      <c r="G701" s="170"/>
      <c r="H701" s="170"/>
    </row>
    <row r="702" spans="1:8" ht="42">
      <c r="A702" s="170"/>
      <c r="B702" s="388" t="s">
        <v>176</v>
      </c>
      <c r="C702" s="389"/>
      <c r="D702" s="172" t="s">
        <v>88</v>
      </c>
      <c r="E702" s="172" t="s">
        <v>89</v>
      </c>
      <c r="F702" s="172" t="s">
        <v>179</v>
      </c>
      <c r="G702" s="172" t="s">
        <v>180</v>
      </c>
      <c r="H702" s="172" t="s">
        <v>92</v>
      </c>
    </row>
    <row r="703" spans="1:8">
      <c r="A703" s="170"/>
      <c r="B703" s="187"/>
      <c r="C703" s="188"/>
      <c r="D703" s="173" t="s">
        <v>93</v>
      </c>
      <c r="E703" s="173" t="s">
        <v>94</v>
      </c>
      <c r="F703" s="173" t="s">
        <v>95</v>
      </c>
      <c r="G703" s="173" t="s">
        <v>96</v>
      </c>
      <c r="H703" s="173" t="s">
        <v>97</v>
      </c>
    </row>
    <row r="704" spans="1:8">
      <c r="A704" s="170"/>
      <c r="B704" s="375" t="s">
        <v>177</v>
      </c>
      <c r="C704" s="377"/>
      <c r="D704" s="174">
        <f>('РР-1'!$U$22+'РР-2'!$Q$21+'РР-3'!$Y$21+'РР-4'!$R$21)/4</f>
        <v>3.7056277056277054</v>
      </c>
      <c r="E704" s="175">
        <f>('ПР-1'!$Y$23+'ПР-2'!$M$21)/2</f>
        <v>3.8636363636363633</v>
      </c>
      <c r="F704" s="175">
        <f>('СК-1'!$V$23+'СК-2'!$N$23+'СК-3'!$O$21)/3</f>
        <v>3.8703703703703702</v>
      </c>
      <c r="G704" s="175">
        <f>('ХЭ-1'!$K$22+'ХЭ-2'!$M$19+'ХЭ-3'!$S$20+'ХЭ-4'!$X$20+'ХЭ-5'!$G$20+'ХЭ-5'!$M$20)/6</f>
        <v>5</v>
      </c>
      <c r="H704" s="175">
        <f>('ФР-1'!$S$23+'ФР-2'!$K$21)/2</f>
        <v>3.4375</v>
      </c>
    </row>
    <row r="705" spans="1:8">
      <c r="A705" s="170"/>
      <c r="B705" s="375" t="s">
        <v>178</v>
      </c>
      <c r="C705" s="377"/>
      <c r="D705" s="174">
        <f>('РР-1'!$V$22+'РР-2'!$R$21+'РР-3'!$Z$21+'РР-4'!$S$21)/4</f>
        <v>2.5122655122655124</v>
      </c>
      <c r="E705" s="175">
        <f>('ПР-1'!$Z$23+'ПР-2'!$N$21)/2</f>
        <v>2.6181818181818182</v>
      </c>
      <c r="F705" s="175">
        <f>('СК-1'!$W$23+'СК-2'!$O$23+'СК-3'!$P$21)/3</f>
        <v>2.588888888888889</v>
      </c>
      <c r="G705" s="175">
        <f>('ХЭ-1'!$L$22+'ХЭ-2'!$N$19+'ХЭ-3'!$T$20+'ХЭ-4'!$Y$20+'ХЭ-5'!$H$20+'ХЭ-5'!$N$20)/6</f>
        <v>5</v>
      </c>
      <c r="H705" s="175">
        <f>('ФР-1'!$T$23+'ФР-2'!$L$21)/2</f>
        <v>2.375</v>
      </c>
    </row>
    <row r="706" spans="1:8">
      <c r="A706" s="170"/>
      <c r="B706" s="176"/>
      <c r="C706" s="176"/>
      <c r="D706" s="177"/>
      <c r="E706" s="178"/>
      <c r="F706" s="178"/>
      <c r="G706" s="179"/>
      <c r="H706" s="179"/>
    </row>
    <row r="707" spans="1:8">
      <c r="A707" s="170"/>
      <c r="B707" s="180"/>
      <c r="C707" s="180"/>
      <c r="D707" s="181"/>
      <c r="E707" s="182"/>
      <c r="F707" s="182"/>
      <c r="G707" s="183" t="s">
        <v>174</v>
      </c>
      <c r="H707" s="183" t="s">
        <v>175</v>
      </c>
    </row>
    <row r="708" spans="1:8">
      <c r="A708" s="170"/>
      <c r="B708" s="385" t="s">
        <v>181</v>
      </c>
      <c r="C708" s="386"/>
      <c r="D708" s="386"/>
      <c r="E708" s="386"/>
      <c r="F708" s="387"/>
      <c r="G708" s="184">
        <f>SUM(D704:H704)</f>
        <v>19.877134439634439</v>
      </c>
      <c r="H708" s="184">
        <f>SUM(D705:H705)</f>
        <v>15.094336219336219</v>
      </c>
    </row>
    <row r="709" spans="1:8">
      <c r="A709" s="170"/>
      <c r="B709" s="382" t="s">
        <v>182</v>
      </c>
      <c r="C709" s="383"/>
      <c r="D709" s="383"/>
      <c r="E709" s="383"/>
      <c r="F709" s="384"/>
      <c r="G709" s="185">
        <f>G708/25</f>
        <v>0.79508537758537756</v>
      </c>
      <c r="H709" s="185">
        <f>H708/25</f>
        <v>0.60377344877344874</v>
      </c>
    </row>
    <row r="710" spans="1:8">
      <c r="A710" s="170"/>
      <c r="B710" s="170"/>
      <c r="C710" s="170"/>
      <c r="D710" s="170"/>
      <c r="E710" s="170"/>
      <c r="F710" s="170"/>
      <c r="G710" s="170"/>
      <c r="H710" s="170"/>
    </row>
    <row r="711" spans="1:8">
      <c r="A711" s="170"/>
      <c r="B711" s="170"/>
      <c r="C711" s="170"/>
      <c r="D711" s="170"/>
      <c r="E711" s="170"/>
      <c r="F711" s="170"/>
      <c r="G711" s="170"/>
      <c r="H711" s="170"/>
    </row>
    <row r="712" spans="1:8">
      <c r="A712" s="170"/>
      <c r="B712" s="170"/>
      <c r="C712" s="170"/>
      <c r="D712" s="170"/>
      <c r="E712" s="170"/>
      <c r="F712" s="170"/>
      <c r="G712" s="170"/>
      <c r="H712" s="170"/>
    </row>
    <row r="713" spans="1:8">
      <c r="A713" s="170"/>
      <c r="B713" s="170"/>
      <c r="C713" s="170"/>
      <c r="D713" s="170"/>
      <c r="E713" s="170"/>
      <c r="F713" s="170"/>
      <c r="G713" s="170"/>
      <c r="H713" s="170"/>
    </row>
    <row r="714" spans="1:8">
      <c r="A714" s="170"/>
      <c r="B714" s="170"/>
      <c r="C714" s="170"/>
      <c r="D714" s="170"/>
      <c r="E714" s="170"/>
      <c r="F714" s="170"/>
      <c r="G714" s="170"/>
      <c r="H714" s="170"/>
    </row>
    <row r="715" spans="1:8">
      <c r="A715" s="170"/>
      <c r="B715" s="170"/>
      <c r="C715" s="170"/>
      <c r="D715" s="170"/>
      <c r="E715" s="170"/>
      <c r="F715" s="170"/>
      <c r="G715" s="170"/>
      <c r="H715" s="170"/>
    </row>
    <row r="716" spans="1:8">
      <c r="A716" s="170"/>
      <c r="B716" s="170"/>
      <c r="C716" s="170"/>
      <c r="D716" s="170"/>
      <c r="E716" s="170"/>
      <c r="F716" s="170"/>
      <c r="G716" s="170"/>
      <c r="H716" s="170"/>
    </row>
    <row r="717" spans="1:8">
      <c r="A717" s="170"/>
      <c r="B717" s="170"/>
      <c r="C717" s="170"/>
      <c r="D717" s="170"/>
      <c r="E717" s="170"/>
      <c r="F717" s="170"/>
      <c r="G717" s="170"/>
      <c r="H717" s="170"/>
    </row>
    <row r="718" spans="1:8">
      <c r="A718" s="170"/>
      <c r="B718" s="170"/>
      <c r="C718" s="170"/>
      <c r="D718" s="170"/>
      <c r="E718" s="170"/>
      <c r="F718" s="170"/>
      <c r="G718" s="170"/>
      <c r="H718" s="170"/>
    </row>
    <row r="719" spans="1:8">
      <c r="A719" s="170"/>
      <c r="B719" s="170"/>
      <c r="C719" s="170"/>
      <c r="D719" s="170"/>
      <c r="E719" s="170"/>
      <c r="F719" s="170"/>
      <c r="G719" s="170"/>
      <c r="H719" s="170"/>
    </row>
    <row r="720" spans="1:8">
      <c r="A720" s="170"/>
      <c r="B720" s="170"/>
      <c r="C720" s="170"/>
      <c r="D720" s="170"/>
      <c r="E720" s="170"/>
      <c r="F720" s="170"/>
      <c r="G720" s="170"/>
      <c r="H720" s="170"/>
    </row>
    <row r="721" spans="1:8">
      <c r="A721" s="170"/>
      <c r="B721" s="170"/>
      <c r="C721" s="170"/>
      <c r="D721" s="170"/>
      <c r="E721" s="170"/>
      <c r="F721" s="170"/>
      <c r="G721" s="170"/>
      <c r="H721" s="170"/>
    </row>
    <row r="722" spans="1:8">
      <c r="A722" s="170"/>
      <c r="B722" s="170"/>
      <c r="C722" s="170"/>
      <c r="D722" s="170"/>
      <c r="E722" s="170"/>
      <c r="F722" s="170"/>
      <c r="G722" s="170"/>
      <c r="H722" s="170"/>
    </row>
    <row r="723" spans="1:8">
      <c r="A723" s="170"/>
      <c r="B723" s="170"/>
      <c r="C723" s="170"/>
      <c r="D723" s="170"/>
      <c r="E723" s="170"/>
      <c r="F723" s="170"/>
      <c r="G723" s="170"/>
      <c r="H723" s="170"/>
    </row>
    <row r="724" spans="1:8">
      <c r="A724" s="170"/>
      <c r="B724" s="170"/>
      <c r="C724" s="170"/>
      <c r="D724" s="170"/>
      <c r="E724" s="170"/>
      <c r="F724" s="170"/>
      <c r="G724" s="170"/>
      <c r="H724" s="170"/>
    </row>
    <row r="725" spans="1:8">
      <c r="A725" s="170"/>
      <c r="B725" s="379" t="s">
        <v>183</v>
      </c>
      <c r="C725" s="380"/>
      <c r="D725" s="380"/>
      <c r="E725" s="380"/>
      <c r="F725" s="380"/>
      <c r="G725" s="380"/>
      <c r="H725" s="381"/>
    </row>
    <row r="726" spans="1:8">
      <c r="A726" s="170"/>
      <c r="B726" s="186" t="s">
        <v>14</v>
      </c>
      <c r="C726" s="370">
        <f>G709</f>
        <v>0.79508537758537756</v>
      </c>
      <c r="D726" s="370"/>
      <c r="E726" s="369" t="str">
        <f>IF(C726&gt;=80%,"Высокий уровень",IF(C726&gt;=50%,"Средний уровень",IF(C726&lt;49%,"Низкий уровень")))</f>
        <v>Средний уровень</v>
      </c>
      <c r="F726" s="369"/>
      <c r="G726" s="369"/>
      <c r="H726" s="369"/>
    </row>
    <row r="727" spans="1:8">
      <c r="A727" s="170"/>
      <c r="B727" s="186" t="s">
        <v>15</v>
      </c>
      <c r="C727" s="370">
        <f>H709</f>
        <v>0.60377344877344874</v>
      </c>
      <c r="D727" s="370"/>
      <c r="E727" s="369" t="str">
        <f>IF(C727&gt;=80%,"Высокий уровень",IF(C727&gt;=50%,"Средний уровень",IF(C727&lt;49%,"Низкий уровень")))</f>
        <v>Средний уровень</v>
      </c>
      <c r="F727" s="369"/>
      <c r="G727" s="369"/>
      <c r="H727" s="369"/>
    </row>
    <row r="748" spans="1:8">
      <c r="A748" s="168" t="s">
        <v>172</v>
      </c>
      <c r="B748" s="169" t="s">
        <v>173</v>
      </c>
      <c r="C748" s="170"/>
      <c r="D748" s="368" t="str">
        <f>'Список группы'!$C$20</f>
        <v>Сергеев Алексей</v>
      </c>
      <c r="E748" s="368"/>
      <c r="F748" s="368"/>
    </row>
    <row r="749" spans="1:8">
      <c r="A749" s="170"/>
      <c r="B749" s="170"/>
      <c r="C749" s="170"/>
      <c r="D749" s="170"/>
      <c r="E749" s="170"/>
      <c r="F749" s="170"/>
      <c r="G749" s="170"/>
      <c r="H749" s="170"/>
    </row>
    <row r="750" spans="1:8" ht="42">
      <c r="A750" s="170"/>
      <c r="B750" s="388" t="s">
        <v>176</v>
      </c>
      <c r="C750" s="389"/>
      <c r="D750" s="172" t="s">
        <v>88</v>
      </c>
      <c r="E750" s="172" t="s">
        <v>89</v>
      </c>
      <c r="F750" s="172" t="s">
        <v>179</v>
      </c>
      <c r="G750" s="172" t="s">
        <v>180</v>
      </c>
      <c r="H750" s="172" t="s">
        <v>92</v>
      </c>
    </row>
    <row r="751" spans="1:8">
      <c r="A751" s="170"/>
      <c r="B751" s="187"/>
      <c r="C751" s="188"/>
      <c r="D751" s="173" t="s">
        <v>93</v>
      </c>
      <c r="E751" s="173" t="s">
        <v>94</v>
      </c>
      <c r="F751" s="173" t="s">
        <v>95</v>
      </c>
      <c r="G751" s="173" t="s">
        <v>96</v>
      </c>
      <c r="H751" s="173" t="s">
        <v>97</v>
      </c>
    </row>
    <row r="752" spans="1:8">
      <c r="A752" s="170"/>
      <c r="B752" s="375" t="s">
        <v>177</v>
      </c>
      <c r="C752" s="377"/>
      <c r="D752" s="174">
        <f>('РР-1'!$U$23+'РР-2'!$Q$22+'РР-3'!$Y$22+'РР-4'!$R$22)/4</f>
        <v>3.2438672438672436</v>
      </c>
      <c r="E752" s="175">
        <f>('ПР-1'!$Y$24+'ПР-2'!$M$22)/2</f>
        <v>3.290909090909091</v>
      </c>
      <c r="F752" s="175">
        <f>('СК-1'!$V$24+'СК-2'!$N$24+'СК-3'!$O$22)/3</f>
        <v>3.3185185185185184</v>
      </c>
      <c r="G752" s="175">
        <f>('ХЭ-1'!$K$23+'ХЭ-2'!$M$20+'ХЭ-3'!$S$21+'ХЭ-4'!$X$21+'ХЭ-5'!$G$21+'ХЭ-5'!$M$21)/6</f>
        <v>3.8041666666666667</v>
      </c>
      <c r="H752" s="175">
        <f>('ФР-1'!$S$24+'ФР-2'!$K$24)/2</f>
        <v>4.125</v>
      </c>
    </row>
    <row r="753" spans="1:8">
      <c r="A753" s="170"/>
      <c r="B753" s="375" t="s">
        <v>178</v>
      </c>
      <c r="C753" s="377"/>
      <c r="D753" s="174">
        <f>('РР-1'!$V$23+'РР-2'!$R$22+'РР-3'!$Z$22+'РР-4'!$S$22)/4</f>
        <v>4.2438672438672436</v>
      </c>
      <c r="E753" s="175">
        <f>('ПР-1'!$Z$24+'ПР-2'!$N$22)/2</f>
        <v>4.290909090909091</v>
      </c>
      <c r="F753" s="175">
        <f>('СК-1'!$W$24+'СК-2'!$O$24+'СК-3'!$P$22)/3</f>
        <v>4.3185185185185189</v>
      </c>
      <c r="G753" s="175">
        <f>('ХЭ-1'!$L$24+'ХЭ-2'!$N$20+'ХЭ-3'!$T$21+'ХЭ-4'!$Y$21+'ХЭ-5'!$H$21+'ХЭ-5'!$N$21)/6</f>
        <v>2.8249999999999997</v>
      </c>
      <c r="H753" s="175">
        <f>('ФР-1'!$T$24+'ФР-2'!$L$24)/2</f>
        <v>4.625</v>
      </c>
    </row>
    <row r="754" spans="1:8">
      <c r="A754" s="170"/>
      <c r="B754" s="176"/>
      <c r="C754" s="176"/>
      <c r="D754" s="177"/>
      <c r="E754" s="178"/>
      <c r="F754" s="178"/>
      <c r="G754" s="179"/>
      <c r="H754" s="179"/>
    </row>
    <row r="755" spans="1:8">
      <c r="A755" s="170"/>
      <c r="B755" s="180"/>
      <c r="C755" s="180"/>
      <c r="D755" s="181"/>
      <c r="E755" s="182"/>
      <c r="F755" s="182"/>
      <c r="G755" s="183" t="s">
        <v>174</v>
      </c>
      <c r="H755" s="183" t="s">
        <v>175</v>
      </c>
    </row>
    <row r="756" spans="1:8">
      <c r="A756" s="170"/>
      <c r="B756" s="385" t="s">
        <v>181</v>
      </c>
      <c r="C756" s="386"/>
      <c r="D756" s="386"/>
      <c r="E756" s="386"/>
      <c r="F756" s="387"/>
      <c r="G756" s="184">
        <f>SUM(D752:H752)</f>
        <v>17.782461519961522</v>
      </c>
      <c r="H756" s="184">
        <f>SUM(D753:H753)</f>
        <v>20.303294853294855</v>
      </c>
    </row>
    <row r="757" spans="1:8">
      <c r="A757" s="170"/>
      <c r="B757" s="382" t="s">
        <v>182</v>
      </c>
      <c r="C757" s="383"/>
      <c r="D757" s="383"/>
      <c r="E757" s="383"/>
      <c r="F757" s="384"/>
      <c r="G757" s="185">
        <f>G756/25</f>
        <v>0.71129846079846093</v>
      </c>
      <c r="H757" s="185">
        <f>H756/25</f>
        <v>0.81213179413179415</v>
      </c>
    </row>
    <row r="758" spans="1:8">
      <c r="A758" s="170"/>
      <c r="B758" s="170"/>
      <c r="C758" s="170"/>
      <c r="D758" s="170"/>
      <c r="E758" s="170"/>
      <c r="F758" s="170"/>
      <c r="G758" s="170"/>
      <c r="H758" s="170"/>
    </row>
    <row r="759" spans="1:8">
      <c r="A759" s="170"/>
      <c r="B759" s="170"/>
      <c r="C759" s="170"/>
      <c r="D759" s="170"/>
      <c r="E759" s="170"/>
      <c r="F759" s="170"/>
      <c r="G759" s="170"/>
      <c r="H759" s="170"/>
    </row>
    <row r="760" spans="1:8">
      <c r="A760" s="170"/>
      <c r="B760" s="170"/>
      <c r="C760" s="170"/>
      <c r="D760" s="170"/>
      <c r="E760" s="170"/>
      <c r="F760" s="170"/>
      <c r="G760" s="170"/>
      <c r="H760" s="170"/>
    </row>
    <row r="761" spans="1:8">
      <c r="A761" s="170"/>
      <c r="B761" s="170"/>
      <c r="C761" s="170"/>
      <c r="D761" s="170"/>
      <c r="E761" s="170"/>
      <c r="F761" s="170"/>
      <c r="G761" s="170"/>
      <c r="H761" s="170"/>
    </row>
    <row r="762" spans="1:8">
      <c r="A762" s="170"/>
      <c r="B762" s="170"/>
      <c r="C762" s="170"/>
      <c r="D762" s="170"/>
      <c r="E762" s="170"/>
      <c r="F762" s="170"/>
      <c r="G762" s="170"/>
      <c r="H762" s="170"/>
    </row>
    <row r="763" spans="1:8">
      <c r="A763" s="170"/>
      <c r="B763" s="170"/>
      <c r="C763" s="170"/>
      <c r="D763" s="170"/>
      <c r="E763" s="170"/>
      <c r="F763" s="170"/>
      <c r="G763" s="170"/>
      <c r="H763" s="170"/>
    </row>
    <row r="764" spans="1:8">
      <c r="A764" s="170"/>
      <c r="B764" s="170"/>
      <c r="C764" s="170"/>
      <c r="D764" s="170"/>
      <c r="E764" s="170"/>
      <c r="F764" s="170"/>
      <c r="G764" s="170"/>
      <c r="H764" s="170"/>
    </row>
    <row r="765" spans="1:8">
      <c r="A765" s="170"/>
      <c r="B765" s="170"/>
      <c r="C765" s="170"/>
      <c r="D765" s="170"/>
      <c r="E765" s="170"/>
      <c r="F765" s="170"/>
      <c r="G765" s="170"/>
      <c r="H765" s="170"/>
    </row>
    <row r="766" spans="1:8">
      <c r="A766" s="170"/>
      <c r="B766" s="170"/>
      <c r="C766" s="170"/>
      <c r="D766" s="170"/>
      <c r="E766" s="170"/>
      <c r="F766" s="170"/>
      <c r="G766" s="170"/>
      <c r="H766" s="170"/>
    </row>
    <row r="767" spans="1:8">
      <c r="A767" s="170"/>
      <c r="B767" s="170"/>
      <c r="C767" s="170"/>
      <c r="D767" s="170"/>
      <c r="E767" s="170"/>
      <c r="F767" s="170"/>
      <c r="G767" s="170"/>
      <c r="H767" s="170"/>
    </row>
    <row r="768" spans="1:8">
      <c r="A768" s="170"/>
      <c r="B768" s="170"/>
      <c r="C768" s="170"/>
      <c r="D768" s="170"/>
      <c r="E768" s="170"/>
      <c r="F768" s="170"/>
      <c r="G768" s="170"/>
      <c r="H768" s="170"/>
    </row>
    <row r="769" spans="1:8">
      <c r="A769" s="170"/>
      <c r="B769" s="170"/>
      <c r="C769" s="170"/>
      <c r="D769" s="170"/>
      <c r="E769" s="170"/>
      <c r="F769" s="170"/>
      <c r="G769" s="170"/>
      <c r="H769" s="170"/>
    </row>
    <row r="770" spans="1:8">
      <c r="A770" s="170"/>
      <c r="B770" s="170"/>
      <c r="C770" s="170"/>
      <c r="D770" s="170"/>
      <c r="E770" s="170"/>
      <c r="F770" s="170"/>
      <c r="G770" s="170"/>
      <c r="H770" s="170"/>
    </row>
    <row r="771" spans="1:8">
      <c r="A771" s="170"/>
      <c r="B771" s="170"/>
      <c r="C771" s="170"/>
      <c r="D771" s="170"/>
      <c r="E771" s="170"/>
      <c r="F771" s="170"/>
      <c r="G771" s="170"/>
      <c r="H771" s="170"/>
    </row>
    <row r="772" spans="1:8">
      <c r="A772" s="170"/>
      <c r="B772" s="170"/>
      <c r="C772" s="170"/>
      <c r="D772" s="170"/>
      <c r="E772" s="170"/>
      <c r="F772" s="170"/>
      <c r="G772" s="170"/>
      <c r="H772" s="170"/>
    </row>
    <row r="773" spans="1:8">
      <c r="A773" s="170"/>
      <c r="B773" s="379" t="s">
        <v>183</v>
      </c>
      <c r="C773" s="380"/>
      <c r="D773" s="380"/>
      <c r="E773" s="380"/>
      <c r="F773" s="380"/>
      <c r="G773" s="380"/>
      <c r="H773" s="381"/>
    </row>
    <row r="774" spans="1:8">
      <c r="A774" s="170"/>
      <c r="B774" s="186" t="s">
        <v>14</v>
      </c>
      <c r="C774" s="370">
        <f>G757</f>
        <v>0.71129846079846093</v>
      </c>
      <c r="D774" s="370"/>
      <c r="E774" s="369" t="str">
        <f>IF(C774&gt;=80%,"Высокий уровень",IF(C774&gt;=50%,"Средний уровень",IF(C774&lt;49%,"Низкий уровень")))</f>
        <v>Средний уровень</v>
      </c>
      <c r="F774" s="369"/>
      <c r="G774" s="369"/>
      <c r="H774" s="369"/>
    </row>
    <row r="775" spans="1:8">
      <c r="A775" s="170"/>
      <c r="B775" s="186" t="s">
        <v>15</v>
      </c>
      <c r="C775" s="370">
        <f>H757</f>
        <v>0.81213179413179415</v>
      </c>
      <c r="D775" s="370"/>
      <c r="E775" s="369" t="str">
        <f>IF(C775&gt;=80%,"Высокий уровень",IF(C775&gt;=50%,"Средний уровень",IF(C775&lt;49%,"Низкий уровень")))</f>
        <v>Высокий уровень</v>
      </c>
      <c r="F775" s="369"/>
      <c r="G775" s="369"/>
      <c r="H775" s="369"/>
    </row>
    <row r="796" spans="1:8">
      <c r="A796" s="168" t="s">
        <v>172</v>
      </c>
      <c r="B796" s="169" t="s">
        <v>173</v>
      </c>
      <c r="C796" s="170"/>
      <c r="D796" s="368" t="str">
        <f>'Список группы'!$C$21</f>
        <v>Солопов Максим</v>
      </c>
      <c r="E796" s="368"/>
      <c r="F796" s="368"/>
    </row>
    <row r="797" spans="1:8">
      <c r="A797" s="170"/>
      <c r="B797" s="170"/>
      <c r="C797" s="170"/>
      <c r="D797" s="170"/>
      <c r="E797" s="170"/>
      <c r="F797" s="170"/>
      <c r="G797" s="170"/>
      <c r="H797" s="170"/>
    </row>
    <row r="798" spans="1:8" ht="42">
      <c r="A798" s="170"/>
      <c r="B798" s="388" t="s">
        <v>176</v>
      </c>
      <c r="C798" s="389"/>
      <c r="D798" s="172" t="s">
        <v>88</v>
      </c>
      <c r="E798" s="172" t="s">
        <v>89</v>
      </c>
      <c r="F798" s="172" t="s">
        <v>179</v>
      </c>
      <c r="G798" s="172" t="s">
        <v>180</v>
      </c>
      <c r="H798" s="172" t="s">
        <v>92</v>
      </c>
    </row>
    <row r="799" spans="1:8">
      <c r="A799" s="170"/>
      <c r="B799" s="187"/>
      <c r="C799" s="188"/>
      <c r="D799" s="173" t="s">
        <v>93</v>
      </c>
      <c r="E799" s="173" t="s">
        <v>94</v>
      </c>
      <c r="F799" s="173" t="s">
        <v>95</v>
      </c>
      <c r="G799" s="173" t="s">
        <v>96</v>
      </c>
      <c r="H799" s="173" t="s">
        <v>97</v>
      </c>
    </row>
    <row r="800" spans="1:8">
      <c r="A800" s="170"/>
      <c r="B800" s="375" t="s">
        <v>177</v>
      </c>
      <c r="C800" s="377"/>
      <c r="D800" s="174">
        <f>('РР-1'!$U$24+'РР-2'!$Q$23+'РР-3'!$Y$23+'РР-4'!$R$23)/4</f>
        <v>2.8293650793650791</v>
      </c>
      <c r="E800" s="175">
        <f>('ПР-1'!$Y$25+'ПР-2'!$M$23)/2</f>
        <v>2.6545454545454543</v>
      </c>
      <c r="F800" s="175">
        <f>('СК-1'!$V$25+'СК-2'!$N$25+'СК-3'!$O$23)/3</f>
        <v>2.5962962962962961</v>
      </c>
      <c r="G800" s="175">
        <f>('ХЭ-1'!$K$24+'ХЭ-2'!$M$21+'ХЭ-3'!$S$22+'ХЭ-4'!$X$22+'ХЭ-5'!$G$22+'ХЭ-5'!$M$22)/6</f>
        <v>3.2666666666666671</v>
      </c>
      <c r="H800" s="175">
        <f>('ФР-1'!$S$25+'ФР-2'!$K$23)/2</f>
        <v>3.1875</v>
      </c>
    </row>
    <row r="801" spans="1:8">
      <c r="A801" s="170"/>
      <c r="B801" s="375" t="s">
        <v>178</v>
      </c>
      <c r="C801" s="377"/>
      <c r="D801" s="174">
        <f>('РР-1'!$V$24+'РР-2'!$R$23+'РР-3'!$Z$23+'РР-4'!$S$23)/4</f>
        <v>3.8293650793650791</v>
      </c>
      <c r="E801" s="175">
        <f>('ПР-1'!$Z$25+'ПР-2'!$N$23)/2</f>
        <v>3.6545454545454543</v>
      </c>
      <c r="F801" s="175">
        <f>('СК-1'!$W$25+'СК-2'!$O$25+'СК-3'!$P$23)/3</f>
        <v>3.5962962962962961</v>
      </c>
      <c r="G801" s="175">
        <f>('ХЭ-1'!$L$24+'ХЭ-2'!$N$21+'ХЭ-3'!$T$22+'ХЭ-4'!$Y$22+'ХЭ-5'!$H$22+'ХЭ-5'!$N$22)/6</f>
        <v>4.2666666666666666</v>
      </c>
      <c r="H801" s="175">
        <f>('ФР-1'!$T$25+'ФР-2'!$L$23)/2</f>
        <v>4.1875</v>
      </c>
    </row>
    <row r="802" spans="1:8">
      <c r="A802" s="170"/>
      <c r="B802" s="176"/>
      <c r="C802" s="176"/>
      <c r="D802" s="177"/>
      <c r="E802" s="178"/>
      <c r="F802" s="178"/>
      <c r="G802" s="179"/>
      <c r="H802" s="179"/>
    </row>
    <row r="803" spans="1:8">
      <c r="A803" s="170"/>
      <c r="B803" s="180"/>
      <c r="C803" s="180"/>
      <c r="D803" s="181"/>
      <c r="E803" s="182"/>
      <c r="F803" s="182"/>
      <c r="G803" s="183" t="s">
        <v>174</v>
      </c>
      <c r="H803" s="183" t="s">
        <v>175</v>
      </c>
    </row>
    <row r="804" spans="1:8">
      <c r="A804" s="170"/>
      <c r="B804" s="385" t="s">
        <v>181</v>
      </c>
      <c r="C804" s="386"/>
      <c r="D804" s="386"/>
      <c r="E804" s="386"/>
      <c r="F804" s="387"/>
      <c r="G804" s="184">
        <f>SUM(D800:H800)</f>
        <v>14.534373496873497</v>
      </c>
      <c r="H804" s="184">
        <f>SUM(D801:H801)</f>
        <v>19.534373496873496</v>
      </c>
    </row>
    <row r="805" spans="1:8">
      <c r="A805" s="170"/>
      <c r="B805" s="382" t="s">
        <v>182</v>
      </c>
      <c r="C805" s="383"/>
      <c r="D805" s="383"/>
      <c r="E805" s="383"/>
      <c r="F805" s="384"/>
      <c r="G805" s="185">
        <f>G804/25</f>
        <v>0.58137493987493993</v>
      </c>
      <c r="H805" s="185">
        <f>H804/25</f>
        <v>0.78137493987493978</v>
      </c>
    </row>
    <row r="806" spans="1:8">
      <c r="A806" s="170"/>
      <c r="B806" s="170"/>
      <c r="C806" s="170"/>
      <c r="D806" s="170"/>
      <c r="E806" s="170"/>
      <c r="F806" s="170"/>
      <c r="G806" s="170"/>
      <c r="H806" s="170"/>
    </row>
    <row r="807" spans="1:8">
      <c r="A807" s="170"/>
      <c r="B807" s="170"/>
      <c r="C807" s="170"/>
      <c r="D807" s="170"/>
      <c r="E807" s="170"/>
      <c r="F807" s="170"/>
      <c r="G807" s="170"/>
      <c r="H807" s="170"/>
    </row>
    <row r="808" spans="1:8">
      <c r="A808" s="170"/>
      <c r="B808" s="170"/>
      <c r="C808" s="170"/>
      <c r="D808" s="170"/>
      <c r="E808" s="170"/>
      <c r="F808" s="170"/>
      <c r="G808" s="170"/>
      <c r="H808" s="170"/>
    </row>
    <row r="809" spans="1:8">
      <c r="A809" s="170"/>
      <c r="B809" s="170"/>
      <c r="C809" s="170"/>
      <c r="D809" s="170"/>
      <c r="E809" s="170"/>
      <c r="F809" s="170"/>
      <c r="G809" s="170"/>
      <c r="H809" s="170"/>
    </row>
    <row r="810" spans="1:8">
      <c r="A810" s="170"/>
      <c r="B810" s="170"/>
      <c r="C810" s="170"/>
      <c r="D810" s="170"/>
      <c r="E810" s="170"/>
      <c r="F810" s="170"/>
      <c r="G810" s="170"/>
      <c r="H810" s="170"/>
    </row>
    <row r="811" spans="1:8">
      <c r="A811" s="170"/>
      <c r="B811" s="170"/>
      <c r="C811" s="170"/>
      <c r="D811" s="170"/>
      <c r="E811" s="170"/>
      <c r="F811" s="170"/>
      <c r="G811" s="170"/>
      <c r="H811" s="170"/>
    </row>
    <row r="812" spans="1:8">
      <c r="A812" s="170"/>
      <c r="B812" s="170"/>
      <c r="C812" s="170"/>
      <c r="D812" s="170"/>
      <c r="E812" s="170"/>
      <c r="F812" s="170"/>
      <c r="G812" s="170"/>
      <c r="H812" s="170"/>
    </row>
    <row r="813" spans="1:8">
      <c r="A813" s="170"/>
      <c r="B813" s="170"/>
      <c r="C813" s="170"/>
      <c r="D813" s="170"/>
      <c r="E813" s="170"/>
      <c r="F813" s="170"/>
      <c r="G813" s="170"/>
      <c r="H813" s="170"/>
    </row>
    <row r="814" spans="1:8">
      <c r="A814" s="170"/>
      <c r="B814" s="170"/>
      <c r="C814" s="170"/>
      <c r="D814" s="170"/>
      <c r="E814" s="170"/>
      <c r="F814" s="170"/>
      <c r="G814" s="170"/>
      <c r="H814" s="170"/>
    </row>
    <row r="815" spans="1:8">
      <c r="A815" s="170"/>
      <c r="B815" s="170"/>
      <c r="C815" s="170"/>
      <c r="D815" s="170"/>
      <c r="E815" s="170"/>
      <c r="F815" s="170"/>
      <c r="G815" s="170"/>
      <c r="H815" s="170"/>
    </row>
    <row r="816" spans="1:8">
      <c r="A816" s="170"/>
      <c r="B816" s="170"/>
      <c r="C816" s="170"/>
      <c r="D816" s="170"/>
      <c r="E816" s="170"/>
      <c r="F816" s="170"/>
      <c r="G816" s="170"/>
      <c r="H816" s="170"/>
    </row>
    <row r="817" spans="1:8">
      <c r="A817" s="170"/>
      <c r="B817" s="170"/>
      <c r="C817" s="170"/>
      <c r="D817" s="170"/>
      <c r="E817" s="170"/>
      <c r="F817" s="170"/>
      <c r="G817" s="170"/>
      <c r="H817" s="170"/>
    </row>
    <row r="818" spans="1:8">
      <c r="A818" s="170"/>
      <c r="B818" s="170"/>
      <c r="C818" s="170"/>
      <c r="D818" s="170"/>
      <c r="E818" s="170"/>
      <c r="F818" s="170"/>
      <c r="G818" s="170"/>
      <c r="H818" s="170"/>
    </row>
    <row r="819" spans="1:8">
      <c r="A819" s="170"/>
      <c r="B819" s="170"/>
      <c r="C819" s="170"/>
      <c r="D819" s="170"/>
      <c r="E819" s="170"/>
      <c r="F819" s="170"/>
      <c r="G819" s="170"/>
      <c r="H819" s="170"/>
    </row>
    <row r="820" spans="1:8">
      <c r="A820" s="170"/>
      <c r="B820" s="170"/>
      <c r="C820" s="170"/>
      <c r="D820" s="170"/>
      <c r="E820" s="170"/>
      <c r="F820" s="170"/>
      <c r="G820" s="170"/>
      <c r="H820" s="170"/>
    </row>
    <row r="821" spans="1:8">
      <c r="A821" s="170"/>
      <c r="B821" s="379" t="s">
        <v>183</v>
      </c>
      <c r="C821" s="380"/>
      <c r="D821" s="380"/>
      <c r="E821" s="380"/>
      <c r="F821" s="380"/>
      <c r="G821" s="380"/>
      <c r="H821" s="381"/>
    </row>
    <row r="822" spans="1:8">
      <c r="A822" s="170"/>
      <c r="B822" s="186" t="s">
        <v>14</v>
      </c>
      <c r="C822" s="370">
        <f>G805</f>
        <v>0.58137493987493993</v>
      </c>
      <c r="D822" s="370"/>
      <c r="E822" s="369" t="str">
        <f>IF(C822&gt;=80%,"Высокий уровень",IF(C822&gt;=50%,"Средний уровень",IF(C822&lt;49%,"Низкий уровень")))</f>
        <v>Средний уровень</v>
      </c>
      <c r="F822" s="369"/>
      <c r="G822" s="369"/>
      <c r="H822" s="369"/>
    </row>
    <row r="823" spans="1:8">
      <c r="A823" s="170"/>
      <c r="B823" s="186" t="s">
        <v>15</v>
      </c>
      <c r="C823" s="370">
        <f>H805</f>
        <v>0.78137493987493978</v>
      </c>
      <c r="D823" s="370"/>
      <c r="E823" s="369" t="str">
        <f>IF(C823&gt;=80%,"Высокий уровень",IF(C823&gt;=50%,"Средний уровень",IF(C823&lt;49%,"Низкий уровень")))</f>
        <v>Средний уровень</v>
      </c>
      <c r="F823" s="369"/>
      <c r="G823" s="369"/>
      <c r="H823" s="369"/>
    </row>
    <row r="844" spans="1:8">
      <c r="A844" s="168" t="s">
        <v>172</v>
      </c>
      <c r="B844" s="169" t="s">
        <v>173</v>
      </c>
      <c r="C844" s="170"/>
      <c r="D844" s="368" t="str">
        <f>'Список группы'!$C$22</f>
        <v xml:space="preserve">Стригунов Александр </v>
      </c>
      <c r="E844" s="368"/>
      <c r="F844" s="368"/>
    </row>
    <row r="845" spans="1:8">
      <c r="A845" s="170"/>
      <c r="B845" s="170"/>
      <c r="C845" s="170"/>
      <c r="D845" s="170"/>
      <c r="E845" s="170"/>
      <c r="F845" s="170"/>
      <c r="G845" s="170"/>
      <c r="H845" s="170"/>
    </row>
    <row r="846" spans="1:8" ht="42">
      <c r="A846" s="170"/>
      <c r="B846" s="388" t="s">
        <v>176</v>
      </c>
      <c r="C846" s="389"/>
      <c r="D846" s="172" t="s">
        <v>88</v>
      </c>
      <c r="E846" s="172" t="s">
        <v>89</v>
      </c>
      <c r="F846" s="172" t="s">
        <v>179</v>
      </c>
      <c r="G846" s="172" t="s">
        <v>180</v>
      </c>
      <c r="H846" s="172" t="s">
        <v>92</v>
      </c>
    </row>
    <row r="847" spans="1:8">
      <c r="A847" s="170"/>
      <c r="B847" s="187"/>
      <c r="C847" s="188"/>
      <c r="D847" s="173" t="s">
        <v>93</v>
      </c>
      <c r="E847" s="173" t="s">
        <v>94</v>
      </c>
      <c r="F847" s="173" t="s">
        <v>95</v>
      </c>
      <c r="G847" s="173" t="s">
        <v>96</v>
      </c>
      <c r="H847" s="173" t="s">
        <v>97</v>
      </c>
    </row>
    <row r="848" spans="1:8">
      <c r="A848" s="170"/>
      <c r="B848" s="375" t="s">
        <v>177</v>
      </c>
      <c r="C848" s="377"/>
      <c r="D848" s="174">
        <f>('РР-1'!$U$25+'РР-2'!$Q$24+'РР-3'!$Y$24+'РР-4'!$R$24)/4</f>
        <v>5</v>
      </c>
      <c r="E848" s="175">
        <f>('ПР-1'!$Y$26+'ПР-2'!$M$24)/2</f>
        <v>5</v>
      </c>
      <c r="F848" s="175">
        <f>('СК-1'!$V$26+'СК-2'!$N$26+'СК-3'!$O$24)/3</f>
        <v>5</v>
      </c>
      <c r="G848" s="175">
        <f>('ХЭ-1'!$K$25+'ХЭ-2'!$M$22+'ХЭ-3'!$S$23+'ХЭ-4'!$X$23+'ХЭ-5'!$G$23+'ХЭ-5'!$M$23)/6</f>
        <v>2.7375000000000003</v>
      </c>
      <c r="H848" s="175">
        <f>('ФР-1'!$S$26+'ФР-2'!$K$24)/2</f>
        <v>5</v>
      </c>
    </row>
    <row r="849" spans="1:8">
      <c r="A849" s="170"/>
      <c r="B849" s="375" t="s">
        <v>178</v>
      </c>
      <c r="C849" s="377"/>
      <c r="D849" s="174">
        <f>('РР-1'!$V$25+'РР-2'!$R$24+'РР-3'!$Z$24+'РР-4'!$S$24)/4</f>
        <v>5</v>
      </c>
      <c r="E849" s="175">
        <f>('ПР-1'!$Z$26+'ПР-2'!$N$24)/2</f>
        <v>5</v>
      </c>
      <c r="F849" s="175">
        <f>('СК-1'!$W$26+'СК-2'!$O$26+'СК-3'!$P$24)/3</f>
        <v>5</v>
      </c>
      <c r="G849" s="175">
        <f>('ХЭ-1'!$L$25+'ХЭ-2'!$N$22+'ХЭ-3'!$T$23+'ХЭ-4'!$Y$23+'ХЭ-5'!$H$23+'ХЭ-5'!$N$23)/6</f>
        <v>3.7375000000000003</v>
      </c>
      <c r="H849" s="175">
        <f>('ФР-1'!$T$26+'ФР-2'!$L$24)/2</f>
        <v>5</v>
      </c>
    </row>
    <row r="850" spans="1:8">
      <c r="A850" s="170"/>
      <c r="B850" s="176"/>
      <c r="C850" s="176"/>
      <c r="D850" s="177"/>
      <c r="E850" s="178"/>
      <c r="F850" s="178"/>
      <c r="G850" s="179"/>
      <c r="H850" s="179"/>
    </row>
    <row r="851" spans="1:8">
      <c r="A851" s="170"/>
      <c r="B851" s="180"/>
      <c r="C851" s="180"/>
      <c r="D851" s="181"/>
      <c r="E851" s="182"/>
      <c r="F851" s="182"/>
      <c r="G851" s="183" t="s">
        <v>174</v>
      </c>
      <c r="H851" s="183" t="s">
        <v>175</v>
      </c>
    </row>
    <row r="852" spans="1:8">
      <c r="A852" s="170"/>
      <c r="B852" s="385" t="s">
        <v>181</v>
      </c>
      <c r="C852" s="386"/>
      <c r="D852" s="386"/>
      <c r="E852" s="386"/>
      <c r="F852" s="387"/>
      <c r="G852" s="184">
        <f>SUM(D848:H848)</f>
        <v>22.737500000000001</v>
      </c>
      <c r="H852" s="184">
        <f>SUM(D849:H849)</f>
        <v>23.737500000000001</v>
      </c>
    </row>
    <row r="853" spans="1:8">
      <c r="A853" s="170"/>
      <c r="B853" s="382" t="s">
        <v>182</v>
      </c>
      <c r="C853" s="383"/>
      <c r="D853" s="383"/>
      <c r="E853" s="383"/>
      <c r="F853" s="384"/>
      <c r="G853" s="185">
        <f>G852/25</f>
        <v>0.90949999999999998</v>
      </c>
      <c r="H853" s="185">
        <f>H852/25</f>
        <v>0.94950000000000001</v>
      </c>
    </row>
    <row r="854" spans="1:8">
      <c r="A854" s="170"/>
      <c r="B854" s="170"/>
      <c r="C854" s="170"/>
      <c r="D854" s="170"/>
      <c r="E854" s="170"/>
      <c r="F854" s="170"/>
      <c r="G854" s="170"/>
      <c r="H854" s="170"/>
    </row>
    <row r="855" spans="1:8">
      <c r="A855" s="170"/>
      <c r="B855" s="170"/>
      <c r="C855" s="170"/>
      <c r="D855" s="170"/>
      <c r="E855" s="170"/>
      <c r="F855" s="170"/>
      <c r="G855" s="170"/>
      <c r="H855" s="170"/>
    </row>
    <row r="856" spans="1:8">
      <c r="A856" s="170"/>
      <c r="B856" s="170"/>
      <c r="C856" s="170"/>
      <c r="D856" s="170"/>
      <c r="E856" s="170"/>
      <c r="F856" s="170"/>
      <c r="G856" s="170"/>
      <c r="H856" s="170"/>
    </row>
    <row r="857" spans="1:8">
      <c r="A857" s="170"/>
      <c r="B857" s="170"/>
      <c r="C857" s="170"/>
      <c r="D857" s="170"/>
      <c r="E857" s="170"/>
      <c r="F857" s="170"/>
      <c r="G857" s="170"/>
      <c r="H857" s="170"/>
    </row>
    <row r="858" spans="1:8">
      <c r="A858" s="170"/>
      <c r="B858" s="170"/>
      <c r="C858" s="170"/>
      <c r="D858" s="170"/>
      <c r="E858" s="170"/>
      <c r="F858" s="170"/>
      <c r="G858" s="170"/>
      <c r="H858" s="170"/>
    </row>
    <row r="859" spans="1:8">
      <c r="A859" s="170"/>
      <c r="B859" s="170"/>
      <c r="C859" s="170"/>
      <c r="D859" s="170"/>
      <c r="E859" s="170"/>
      <c r="F859" s="170"/>
      <c r="G859" s="170"/>
      <c r="H859" s="170"/>
    </row>
    <row r="860" spans="1:8">
      <c r="A860" s="170"/>
      <c r="B860" s="170"/>
      <c r="C860" s="170"/>
      <c r="D860" s="170"/>
      <c r="E860" s="170"/>
      <c r="F860" s="170"/>
      <c r="G860" s="170"/>
      <c r="H860" s="170"/>
    </row>
    <row r="861" spans="1:8">
      <c r="A861" s="170"/>
      <c r="B861" s="170"/>
      <c r="C861" s="170"/>
      <c r="D861" s="170"/>
      <c r="E861" s="170"/>
      <c r="F861" s="170"/>
      <c r="G861" s="170"/>
      <c r="H861" s="170"/>
    </row>
    <row r="862" spans="1:8">
      <c r="A862" s="170"/>
      <c r="B862" s="170"/>
      <c r="C862" s="170"/>
      <c r="D862" s="170"/>
      <c r="E862" s="170"/>
      <c r="F862" s="170"/>
      <c r="G862" s="170"/>
      <c r="H862" s="170"/>
    </row>
    <row r="863" spans="1:8">
      <c r="A863" s="170"/>
      <c r="B863" s="170"/>
      <c r="C863" s="170"/>
      <c r="D863" s="170"/>
      <c r="E863" s="170"/>
      <c r="F863" s="170"/>
      <c r="G863" s="170"/>
      <c r="H863" s="170"/>
    </row>
    <row r="864" spans="1:8">
      <c r="A864" s="170"/>
      <c r="B864" s="170"/>
      <c r="C864" s="170"/>
      <c r="D864" s="170"/>
      <c r="E864" s="170"/>
      <c r="F864" s="170"/>
      <c r="G864" s="170"/>
      <c r="H864" s="170"/>
    </row>
    <row r="865" spans="1:8">
      <c r="A865" s="170"/>
      <c r="B865" s="170"/>
      <c r="C865" s="170"/>
      <c r="D865" s="170"/>
      <c r="E865" s="170"/>
      <c r="F865" s="170"/>
      <c r="G865" s="170"/>
      <c r="H865" s="170"/>
    </row>
    <row r="866" spans="1:8">
      <c r="A866" s="170"/>
      <c r="B866" s="170"/>
      <c r="C866" s="170"/>
      <c r="D866" s="170"/>
      <c r="E866" s="170"/>
      <c r="F866" s="170"/>
      <c r="G866" s="170"/>
      <c r="H866" s="170"/>
    </row>
    <row r="867" spans="1:8">
      <c r="A867" s="170"/>
      <c r="B867" s="170"/>
      <c r="C867" s="170"/>
      <c r="D867" s="170"/>
      <c r="E867" s="170"/>
      <c r="F867" s="170"/>
      <c r="G867" s="170"/>
      <c r="H867" s="170"/>
    </row>
    <row r="868" spans="1:8">
      <c r="A868" s="170"/>
      <c r="B868" s="170"/>
      <c r="C868" s="170"/>
      <c r="D868" s="170"/>
      <c r="E868" s="170"/>
      <c r="F868" s="170"/>
      <c r="G868" s="170"/>
      <c r="H868" s="170"/>
    </row>
    <row r="869" spans="1:8">
      <c r="A869" s="170"/>
      <c r="B869" s="379" t="s">
        <v>183</v>
      </c>
      <c r="C869" s="380"/>
      <c r="D869" s="380"/>
      <c r="E869" s="380"/>
      <c r="F869" s="380"/>
      <c r="G869" s="380"/>
      <c r="H869" s="381"/>
    </row>
    <row r="870" spans="1:8">
      <c r="A870" s="170"/>
      <c r="B870" s="186" t="s">
        <v>14</v>
      </c>
      <c r="C870" s="370">
        <f>G853</f>
        <v>0.90949999999999998</v>
      </c>
      <c r="D870" s="370"/>
      <c r="E870" s="369" t="str">
        <f>IF(C870&gt;=80%,"Высокий уровень",IF(C870&gt;=50%,"Средний уровень",IF(C870&lt;49%,"Низкий уровень")))</f>
        <v>Высокий уровень</v>
      </c>
      <c r="F870" s="369"/>
      <c r="G870" s="369"/>
      <c r="H870" s="369"/>
    </row>
    <row r="871" spans="1:8">
      <c r="A871" s="170"/>
      <c r="B871" s="186" t="s">
        <v>15</v>
      </c>
      <c r="C871" s="370">
        <f>H853</f>
        <v>0.94950000000000001</v>
      </c>
      <c r="D871" s="370"/>
      <c r="E871" s="369" t="str">
        <f>IF(C871&gt;=80%,"Высокий уровень",IF(C871&gt;=50%,"Средний уровень",IF(C871&lt;49%,"Низкий уровень")))</f>
        <v>Высокий уровень</v>
      </c>
      <c r="F871" s="369"/>
      <c r="G871" s="369"/>
      <c r="H871" s="369"/>
    </row>
    <row r="892" spans="1:8">
      <c r="A892" s="168" t="s">
        <v>172</v>
      </c>
      <c r="B892" s="169" t="s">
        <v>173</v>
      </c>
      <c r="C892" s="170"/>
      <c r="D892" s="368" t="str">
        <f>'Список группы'!$C$23</f>
        <v>Тихонов Данил</v>
      </c>
      <c r="E892" s="368"/>
      <c r="F892" s="368"/>
    </row>
    <row r="893" spans="1:8">
      <c r="A893" s="170"/>
      <c r="B893" s="170"/>
      <c r="C893" s="170"/>
      <c r="D893" s="170"/>
      <c r="E893" s="170"/>
      <c r="F893" s="170"/>
      <c r="G893" s="170"/>
      <c r="H893" s="170"/>
    </row>
    <row r="894" spans="1:8" ht="42">
      <c r="A894" s="170"/>
      <c r="B894" s="388" t="s">
        <v>176</v>
      </c>
      <c r="C894" s="389"/>
      <c r="D894" s="172" t="s">
        <v>88</v>
      </c>
      <c r="E894" s="172" t="s">
        <v>89</v>
      </c>
      <c r="F894" s="172" t="s">
        <v>179</v>
      </c>
      <c r="G894" s="172" t="s">
        <v>180</v>
      </c>
      <c r="H894" s="172" t="s">
        <v>92</v>
      </c>
    </row>
    <row r="895" spans="1:8">
      <c r="A895" s="170"/>
      <c r="B895" s="187"/>
      <c r="C895" s="188"/>
      <c r="D895" s="173" t="s">
        <v>93</v>
      </c>
      <c r="E895" s="173" t="s">
        <v>94</v>
      </c>
      <c r="F895" s="173" t="s">
        <v>95</v>
      </c>
      <c r="G895" s="173" t="s">
        <v>96</v>
      </c>
      <c r="H895" s="173" t="s">
        <v>97</v>
      </c>
    </row>
    <row r="896" spans="1:8">
      <c r="A896" s="170"/>
      <c r="B896" s="375" t="s">
        <v>177</v>
      </c>
      <c r="C896" s="377"/>
      <c r="D896" s="174">
        <f>('РР-1'!$U$26+'РР-2'!$Q$25+'РР-3'!$Y$25+'РР-4'!$R$25)/4</f>
        <v>3.7056277056277054</v>
      </c>
      <c r="E896" s="175">
        <f>('ПР-1'!$Y$27+'ПР-2'!$M$25)/2</f>
        <v>3.8636363636363633</v>
      </c>
      <c r="F896" s="175">
        <f>('СК-1'!$V$27+'СК-2'!$N$27+'СК-3'!$O$25)/3</f>
        <v>3.8703703703703702</v>
      </c>
      <c r="G896" s="175">
        <f>('ХЭ-1'!$K$26+'ХЭ-2'!$M$23+'ХЭ-3'!$S$24+'ХЭ-4'!$X$24+'ХЭ-5'!$G$24+'ХЭ-5'!$M$24)/6</f>
        <v>5</v>
      </c>
      <c r="H896" s="175">
        <f>('ФР-1'!$S$27+'ФР-2'!$K$25)/2</f>
        <v>3.4375</v>
      </c>
    </row>
    <row r="897" spans="1:8">
      <c r="A897" s="170"/>
      <c r="B897" s="375" t="s">
        <v>178</v>
      </c>
      <c r="C897" s="377"/>
      <c r="D897" s="174">
        <f>('РР-1'!$V$26+'РР-2'!$R$25+'РР-3'!$Z$25+'РР-4'!$S$25)/4</f>
        <v>2.5122655122655124</v>
      </c>
      <c r="E897" s="175">
        <f>('ПР-1'!$Z$27+'ПР-2'!$N$25)/2</f>
        <v>2.6181818181818182</v>
      </c>
      <c r="F897" s="175">
        <f>('СК-1'!$W$27+'СК-2'!$O$27+'СК-3'!$P$25)/3</f>
        <v>2.588888888888889</v>
      </c>
      <c r="G897" s="175">
        <f>('ХЭ-1'!$L$26+'ХЭ-2'!$N$23+'ХЭ-3'!$T$24+'ХЭ-4'!$Y$24+'ХЭ-5'!$H$24+'ХЭ-5'!$N$24)/6</f>
        <v>5</v>
      </c>
      <c r="H897" s="175">
        <f>('ФР-1'!$T$27+'ФР-2'!$L$25)/2</f>
        <v>2.375</v>
      </c>
    </row>
    <row r="898" spans="1:8">
      <c r="A898" s="170"/>
      <c r="B898" s="176"/>
      <c r="C898" s="176"/>
      <c r="D898" s="177"/>
      <c r="E898" s="178"/>
      <c r="F898" s="178"/>
      <c r="G898" s="179"/>
      <c r="H898" s="179"/>
    </row>
    <row r="899" spans="1:8">
      <c r="A899" s="170"/>
      <c r="B899" s="180"/>
      <c r="C899" s="180"/>
      <c r="D899" s="181"/>
      <c r="E899" s="182"/>
      <c r="F899" s="182"/>
      <c r="G899" s="183" t="s">
        <v>174</v>
      </c>
      <c r="H899" s="183" t="s">
        <v>175</v>
      </c>
    </row>
    <row r="900" spans="1:8">
      <c r="A900" s="170"/>
      <c r="B900" s="385" t="s">
        <v>181</v>
      </c>
      <c r="C900" s="386"/>
      <c r="D900" s="386"/>
      <c r="E900" s="386"/>
      <c r="F900" s="387"/>
      <c r="G900" s="184">
        <f>SUM(D896:H896)</f>
        <v>19.877134439634439</v>
      </c>
      <c r="H900" s="184">
        <f>SUM(D897:H897)</f>
        <v>15.094336219336219</v>
      </c>
    </row>
    <row r="901" spans="1:8">
      <c r="A901" s="170"/>
      <c r="B901" s="382" t="s">
        <v>182</v>
      </c>
      <c r="C901" s="383"/>
      <c r="D901" s="383"/>
      <c r="E901" s="383"/>
      <c r="F901" s="384"/>
      <c r="G901" s="185">
        <f>G900/25</f>
        <v>0.79508537758537756</v>
      </c>
      <c r="H901" s="185">
        <f>H900/25</f>
        <v>0.60377344877344874</v>
      </c>
    </row>
    <row r="902" spans="1:8">
      <c r="A902" s="170"/>
      <c r="B902" s="170"/>
      <c r="C902" s="170"/>
      <c r="D902" s="170"/>
      <c r="E902" s="170"/>
      <c r="F902" s="170"/>
      <c r="G902" s="170"/>
      <c r="H902" s="170"/>
    </row>
    <row r="903" spans="1:8">
      <c r="A903" s="170"/>
      <c r="B903" s="170"/>
      <c r="C903" s="170"/>
      <c r="D903" s="170"/>
      <c r="E903" s="170"/>
      <c r="F903" s="170"/>
      <c r="G903" s="170"/>
      <c r="H903" s="170"/>
    </row>
    <row r="904" spans="1:8">
      <c r="A904" s="170"/>
      <c r="B904" s="170"/>
      <c r="C904" s="170"/>
      <c r="D904" s="170"/>
      <c r="E904" s="170"/>
      <c r="F904" s="170"/>
      <c r="G904" s="170"/>
      <c r="H904" s="170"/>
    </row>
    <row r="905" spans="1:8">
      <c r="A905" s="170"/>
      <c r="B905" s="170"/>
      <c r="C905" s="170"/>
      <c r="D905" s="170"/>
      <c r="E905" s="170"/>
      <c r="F905" s="170"/>
      <c r="G905" s="170"/>
      <c r="H905" s="170"/>
    </row>
    <row r="906" spans="1:8">
      <c r="A906" s="170"/>
      <c r="B906" s="170"/>
      <c r="C906" s="170"/>
      <c r="D906" s="170"/>
      <c r="E906" s="170"/>
      <c r="F906" s="170"/>
      <c r="G906" s="170"/>
      <c r="H906" s="170"/>
    </row>
    <row r="907" spans="1:8">
      <c r="A907" s="170"/>
      <c r="B907" s="170"/>
      <c r="C907" s="170"/>
      <c r="D907" s="170"/>
      <c r="E907" s="170"/>
      <c r="F907" s="170"/>
      <c r="G907" s="170"/>
      <c r="H907" s="170"/>
    </row>
    <row r="908" spans="1:8">
      <c r="A908" s="170"/>
      <c r="B908" s="170"/>
      <c r="C908" s="170"/>
      <c r="D908" s="170"/>
      <c r="E908" s="170"/>
      <c r="F908" s="170"/>
      <c r="G908" s="170"/>
      <c r="H908" s="170"/>
    </row>
    <row r="909" spans="1:8">
      <c r="A909" s="170"/>
      <c r="B909" s="170"/>
      <c r="C909" s="170"/>
      <c r="D909" s="170"/>
      <c r="E909" s="170"/>
      <c r="F909" s="170"/>
      <c r="G909" s="170"/>
      <c r="H909" s="170"/>
    </row>
    <row r="910" spans="1:8">
      <c r="A910" s="170"/>
      <c r="B910" s="170"/>
      <c r="C910" s="170"/>
      <c r="D910" s="170"/>
      <c r="E910" s="170"/>
      <c r="F910" s="170"/>
      <c r="G910" s="170"/>
      <c r="H910" s="170"/>
    </row>
    <row r="911" spans="1:8">
      <c r="A911" s="170"/>
      <c r="B911" s="170"/>
      <c r="C911" s="170"/>
      <c r="D911" s="170"/>
      <c r="E911" s="170"/>
      <c r="F911" s="170"/>
      <c r="G911" s="170"/>
      <c r="H911" s="170"/>
    </row>
    <row r="912" spans="1:8">
      <c r="A912" s="170"/>
      <c r="B912" s="170"/>
      <c r="C912" s="170"/>
      <c r="D912" s="170"/>
      <c r="E912" s="170"/>
      <c r="F912" s="170"/>
      <c r="G912" s="170"/>
      <c r="H912" s="170"/>
    </row>
    <row r="913" spans="1:8">
      <c r="A913" s="170"/>
      <c r="B913" s="170"/>
      <c r="C913" s="170"/>
      <c r="D913" s="170"/>
      <c r="E913" s="170"/>
      <c r="F913" s="170"/>
      <c r="G913" s="170"/>
      <c r="H913" s="170"/>
    </row>
    <row r="914" spans="1:8">
      <c r="A914" s="170"/>
      <c r="B914" s="170"/>
      <c r="C914" s="170"/>
      <c r="D914" s="170"/>
      <c r="E914" s="170"/>
      <c r="F914" s="170"/>
      <c r="G914" s="170"/>
      <c r="H914" s="170"/>
    </row>
    <row r="915" spans="1:8">
      <c r="A915" s="170"/>
      <c r="B915" s="170"/>
      <c r="C915" s="170"/>
      <c r="D915" s="170"/>
      <c r="E915" s="170"/>
      <c r="F915" s="170"/>
      <c r="G915" s="170"/>
      <c r="H915" s="170"/>
    </row>
    <row r="916" spans="1:8">
      <c r="A916" s="170"/>
      <c r="B916" s="170"/>
      <c r="C916" s="170"/>
      <c r="D916" s="170"/>
      <c r="E916" s="170"/>
      <c r="F916" s="170"/>
      <c r="G916" s="170"/>
      <c r="H916" s="170"/>
    </row>
    <row r="917" spans="1:8">
      <c r="A917" s="170"/>
      <c r="B917" s="379" t="s">
        <v>183</v>
      </c>
      <c r="C917" s="380"/>
      <c r="D917" s="380"/>
      <c r="E917" s="380"/>
      <c r="F917" s="380"/>
      <c r="G917" s="380"/>
      <c r="H917" s="381"/>
    </row>
    <row r="918" spans="1:8">
      <c r="A918" s="170"/>
      <c r="B918" s="186" t="s">
        <v>14</v>
      </c>
      <c r="C918" s="370">
        <f>G901</f>
        <v>0.79508537758537756</v>
      </c>
      <c r="D918" s="370"/>
      <c r="E918" s="369" t="str">
        <f>IF(C918&gt;=80%,"Высокий уровень",IF(C918&gt;=50%,"Средний уровень",IF(C918&lt;49%,"Низкий уровень")))</f>
        <v>Средний уровень</v>
      </c>
      <c r="F918" s="369"/>
      <c r="G918" s="369"/>
      <c r="H918" s="369"/>
    </row>
    <row r="919" spans="1:8">
      <c r="A919" s="170"/>
      <c r="B919" s="186" t="s">
        <v>15</v>
      </c>
      <c r="C919" s="370">
        <f>H901</f>
        <v>0.60377344877344874</v>
      </c>
      <c r="D919" s="370"/>
      <c r="E919" s="369" t="str">
        <f>IF(C919&gt;=80%,"Высокий уровень",IF(C919&gt;=50%,"Средний уровень",IF(C919&lt;49%,"Низкий уровень")))</f>
        <v>Средний уровень</v>
      </c>
      <c r="F919" s="369"/>
      <c r="G919" s="369"/>
      <c r="H919" s="369"/>
    </row>
    <row r="940" spans="1:8">
      <c r="A940" s="168" t="s">
        <v>172</v>
      </c>
      <c r="B940" s="169" t="s">
        <v>173</v>
      </c>
      <c r="C940" s="170"/>
      <c r="D940" s="368" t="str">
        <f>'Список группы'!$C$24</f>
        <v>Федоров Данила</v>
      </c>
      <c r="E940" s="368"/>
      <c r="F940" s="368"/>
    </row>
    <row r="941" spans="1:8">
      <c r="A941" s="170"/>
      <c r="B941" s="170"/>
      <c r="C941" s="170"/>
      <c r="D941" s="170"/>
      <c r="E941" s="170"/>
      <c r="F941" s="170"/>
      <c r="G941" s="170"/>
      <c r="H941" s="170"/>
    </row>
    <row r="942" spans="1:8" ht="42">
      <c r="A942" s="170"/>
      <c r="B942" s="388" t="s">
        <v>176</v>
      </c>
      <c r="C942" s="389"/>
      <c r="D942" s="172" t="s">
        <v>88</v>
      </c>
      <c r="E942" s="172" t="s">
        <v>89</v>
      </c>
      <c r="F942" s="172" t="s">
        <v>179</v>
      </c>
      <c r="G942" s="172" t="s">
        <v>180</v>
      </c>
      <c r="H942" s="172" t="s">
        <v>92</v>
      </c>
    </row>
    <row r="943" spans="1:8">
      <c r="A943" s="170"/>
      <c r="B943" s="187"/>
      <c r="C943" s="188"/>
      <c r="D943" s="173" t="s">
        <v>93</v>
      </c>
      <c r="E943" s="173" t="s">
        <v>94</v>
      </c>
      <c r="F943" s="173" t="s">
        <v>95</v>
      </c>
      <c r="G943" s="173" t="s">
        <v>96</v>
      </c>
      <c r="H943" s="173" t="s">
        <v>97</v>
      </c>
    </row>
    <row r="944" spans="1:8">
      <c r="A944" s="170"/>
      <c r="B944" s="375" t="s">
        <v>177</v>
      </c>
      <c r="C944" s="377"/>
      <c r="D944" s="174">
        <f>('РР-1'!$U$27+'РР-2'!$Q$26+'РР-3'!$Y$26+'РР-4'!$R$26)/4</f>
        <v>3.2438672438672436</v>
      </c>
      <c r="E944" s="175">
        <f>('ПР-1'!$Y$28+'ПР-2'!$M$26)/2</f>
        <v>3.290909090909091</v>
      </c>
      <c r="F944" s="175">
        <f>('СК-1'!$V$28+'СК-2'!$N$28+'СК-3'!$O$26)/3</f>
        <v>3.3185185185185184</v>
      </c>
      <c r="G944" s="175">
        <f>('ХЭ-1'!$K$27+'ХЭ-2'!$M$24+'ХЭ-3'!$S$25+'ХЭ-4'!$X$25+'ХЭ-5'!$G$25+'ХЭ-5'!$M$25)/6</f>
        <v>3.8041666666666667</v>
      </c>
      <c r="H944" s="175">
        <f>('ФР-1'!$S$28+'ФР-2'!$K$26)/2</f>
        <v>3.25</v>
      </c>
    </row>
    <row r="945" spans="1:8">
      <c r="A945" s="170"/>
      <c r="B945" s="375" t="s">
        <v>178</v>
      </c>
      <c r="C945" s="377"/>
      <c r="D945" s="174">
        <f>('РР-1'!$V$27+'РР-2'!$R$26+'РР-3'!$Z$26+'РР-4'!$S$26)/4</f>
        <v>4.2438672438672436</v>
      </c>
      <c r="E945" s="175">
        <f>('ПР-1'!$Z$28+'ПР-2'!$N$26)/2</f>
        <v>4.290909090909091</v>
      </c>
      <c r="F945" s="175">
        <f>('СК-1'!$W$28+'СК-2'!$O$28+'СК-3'!$P$26)/3</f>
        <v>4.3185185185185189</v>
      </c>
      <c r="G945" s="175">
        <f>('ХЭ-1'!$L$27+'ХЭ-2'!$N$24+'ХЭ-3'!$T$25+'ХЭ-4'!$Y$25+'ХЭ-5'!$H$25+'ХЭ-5'!$N$25)/6</f>
        <v>2.5749999999999997</v>
      </c>
      <c r="H945" s="175">
        <f>('ФР-1'!$T$28+'ФР-2'!$L$26)/2</f>
        <v>4.25</v>
      </c>
    </row>
    <row r="946" spans="1:8">
      <c r="A946" s="170"/>
      <c r="B946" s="176"/>
      <c r="C946" s="176"/>
      <c r="D946" s="177"/>
      <c r="E946" s="178"/>
      <c r="F946" s="178"/>
      <c r="G946" s="179"/>
      <c r="H946" s="179"/>
    </row>
    <row r="947" spans="1:8">
      <c r="A947" s="170"/>
      <c r="B947" s="180"/>
      <c r="C947" s="180"/>
      <c r="D947" s="181"/>
      <c r="E947" s="182"/>
      <c r="F947" s="182"/>
      <c r="G947" s="183" t="s">
        <v>174</v>
      </c>
      <c r="H947" s="183" t="s">
        <v>175</v>
      </c>
    </row>
    <row r="948" spans="1:8">
      <c r="A948" s="170"/>
      <c r="B948" s="385" t="s">
        <v>181</v>
      </c>
      <c r="C948" s="386"/>
      <c r="D948" s="386"/>
      <c r="E948" s="386"/>
      <c r="F948" s="387"/>
      <c r="G948" s="184">
        <f>SUM(D944:H944)</f>
        <v>16.907461519961522</v>
      </c>
      <c r="H948" s="184">
        <f>SUM(D945:H945)</f>
        <v>19.678294853294855</v>
      </c>
    </row>
    <row r="949" spans="1:8">
      <c r="A949" s="170"/>
      <c r="B949" s="382" t="s">
        <v>182</v>
      </c>
      <c r="C949" s="383"/>
      <c r="D949" s="383"/>
      <c r="E949" s="383"/>
      <c r="F949" s="384"/>
      <c r="G949" s="185">
        <f>G948/25</f>
        <v>0.6762984607984609</v>
      </c>
      <c r="H949" s="185">
        <f>H948/25</f>
        <v>0.78713179413179413</v>
      </c>
    </row>
    <row r="950" spans="1:8">
      <c r="A950" s="170"/>
      <c r="B950" s="170"/>
      <c r="C950" s="170"/>
      <c r="D950" s="170"/>
      <c r="E950" s="170"/>
      <c r="F950" s="170"/>
      <c r="G950" s="170"/>
      <c r="H950" s="170"/>
    </row>
    <row r="951" spans="1:8">
      <c r="A951" s="170"/>
      <c r="B951" s="170"/>
      <c r="C951" s="170"/>
      <c r="D951" s="170"/>
      <c r="E951" s="170"/>
      <c r="F951" s="170"/>
      <c r="G951" s="170"/>
      <c r="H951" s="170"/>
    </row>
    <row r="952" spans="1:8">
      <c r="A952" s="170"/>
      <c r="B952" s="170"/>
      <c r="C952" s="170"/>
      <c r="D952" s="170"/>
      <c r="E952" s="170"/>
      <c r="F952" s="170"/>
      <c r="G952" s="170"/>
      <c r="H952" s="170"/>
    </row>
    <row r="953" spans="1:8">
      <c r="A953" s="170"/>
      <c r="B953" s="170"/>
      <c r="C953" s="170"/>
      <c r="D953" s="170"/>
      <c r="E953" s="170"/>
      <c r="F953" s="170"/>
      <c r="G953" s="170"/>
      <c r="H953" s="170"/>
    </row>
    <row r="954" spans="1:8">
      <c r="A954" s="170"/>
      <c r="B954" s="170"/>
      <c r="C954" s="170"/>
      <c r="D954" s="170"/>
      <c r="E954" s="170"/>
      <c r="F954" s="170"/>
      <c r="G954" s="170"/>
      <c r="H954" s="170"/>
    </row>
    <row r="955" spans="1:8">
      <c r="A955" s="170"/>
      <c r="B955" s="170"/>
      <c r="C955" s="170"/>
      <c r="D955" s="170"/>
      <c r="E955" s="170"/>
      <c r="F955" s="170"/>
      <c r="G955" s="170"/>
      <c r="H955" s="170"/>
    </row>
    <row r="956" spans="1:8">
      <c r="A956" s="170"/>
      <c r="B956" s="170"/>
      <c r="C956" s="170"/>
      <c r="D956" s="170"/>
      <c r="E956" s="170"/>
      <c r="F956" s="170"/>
      <c r="G956" s="170"/>
      <c r="H956" s="170"/>
    </row>
    <row r="957" spans="1:8">
      <c r="A957" s="170"/>
      <c r="B957" s="170"/>
      <c r="C957" s="170"/>
      <c r="D957" s="170"/>
      <c r="E957" s="170"/>
      <c r="F957" s="170"/>
      <c r="G957" s="170"/>
      <c r="H957" s="170"/>
    </row>
    <row r="958" spans="1:8">
      <c r="A958" s="170"/>
      <c r="B958" s="170"/>
      <c r="C958" s="170"/>
      <c r="D958" s="170"/>
      <c r="E958" s="170"/>
      <c r="F958" s="170"/>
      <c r="G958" s="170"/>
      <c r="H958" s="170"/>
    </row>
    <row r="959" spans="1:8">
      <c r="A959" s="170"/>
      <c r="B959" s="170"/>
      <c r="C959" s="170"/>
      <c r="D959" s="170"/>
      <c r="E959" s="170"/>
      <c r="F959" s="170"/>
      <c r="G959" s="170"/>
      <c r="H959" s="170"/>
    </row>
    <row r="960" spans="1:8">
      <c r="A960" s="170"/>
      <c r="B960" s="170"/>
      <c r="C960" s="170"/>
      <c r="D960" s="170"/>
      <c r="E960" s="170"/>
      <c r="F960" s="170"/>
      <c r="G960" s="170"/>
      <c r="H960" s="170"/>
    </row>
    <row r="961" spans="1:8">
      <c r="A961" s="170"/>
      <c r="B961" s="170"/>
      <c r="C961" s="170"/>
      <c r="D961" s="170"/>
      <c r="E961" s="170"/>
      <c r="F961" s="170"/>
      <c r="G961" s="170"/>
      <c r="H961" s="170"/>
    </row>
    <row r="962" spans="1:8">
      <c r="A962" s="170"/>
      <c r="B962" s="170"/>
      <c r="C962" s="170"/>
      <c r="D962" s="170"/>
      <c r="E962" s="170"/>
      <c r="F962" s="170"/>
      <c r="G962" s="170"/>
      <c r="H962" s="170"/>
    </row>
    <row r="963" spans="1:8">
      <c r="A963" s="170"/>
      <c r="B963" s="170"/>
      <c r="C963" s="170"/>
      <c r="D963" s="170"/>
      <c r="E963" s="170"/>
      <c r="F963" s="170"/>
      <c r="G963" s="170"/>
      <c r="H963" s="170"/>
    </row>
    <row r="964" spans="1:8">
      <c r="A964" s="170"/>
      <c r="B964" s="170"/>
      <c r="C964" s="170"/>
      <c r="D964" s="170"/>
      <c r="E964" s="170"/>
      <c r="F964" s="170"/>
      <c r="G964" s="170"/>
      <c r="H964" s="170"/>
    </row>
    <row r="965" spans="1:8">
      <c r="A965" s="170"/>
      <c r="B965" s="379" t="s">
        <v>183</v>
      </c>
      <c r="C965" s="380"/>
      <c r="D965" s="380"/>
      <c r="E965" s="380"/>
      <c r="F965" s="380"/>
      <c r="G965" s="380"/>
      <c r="H965" s="381"/>
    </row>
    <row r="966" spans="1:8">
      <c r="A966" s="170"/>
      <c r="B966" s="186" t="s">
        <v>14</v>
      </c>
      <c r="C966" s="370">
        <f>G949</f>
        <v>0.6762984607984609</v>
      </c>
      <c r="D966" s="370"/>
      <c r="E966" s="369" t="str">
        <f>IF(C966&gt;=80%,"Высокий уровень",IF(C966&gt;=50%,"Средний уровень",IF(C966&lt;49%,"Низкий уровень")))</f>
        <v>Средний уровень</v>
      </c>
      <c r="F966" s="369"/>
      <c r="G966" s="369"/>
      <c r="H966" s="369"/>
    </row>
    <row r="967" spans="1:8">
      <c r="A967" s="170"/>
      <c r="B967" s="186" t="s">
        <v>15</v>
      </c>
      <c r="C967" s="370">
        <f>H949</f>
        <v>0.78713179413179413</v>
      </c>
      <c r="D967" s="370"/>
      <c r="E967" s="369" t="str">
        <f>IF(C967&gt;=80%,"Высокий уровень",IF(C967&gt;=50%,"Средний уровень",IF(C967&lt;49%,"Низкий уровень")))</f>
        <v>Средний уровень</v>
      </c>
      <c r="F967" s="369"/>
      <c r="G967" s="369"/>
      <c r="H967" s="369"/>
    </row>
    <row r="988" spans="1:8">
      <c r="A988" s="168" t="s">
        <v>172</v>
      </c>
      <c r="B988" s="169" t="s">
        <v>173</v>
      </c>
      <c r="C988" s="170"/>
      <c r="D988" s="368" t="str">
        <f>'Список группы'!$C$25</f>
        <v>Чалдина Дарья</v>
      </c>
      <c r="E988" s="368"/>
      <c r="F988" s="368"/>
    </row>
    <row r="989" spans="1:8">
      <c r="A989" s="170"/>
      <c r="B989" s="170"/>
      <c r="C989" s="170"/>
      <c r="D989" s="170"/>
      <c r="E989" s="170"/>
      <c r="F989" s="170"/>
      <c r="G989" s="170"/>
      <c r="H989" s="170"/>
    </row>
    <row r="990" spans="1:8" ht="42">
      <c r="A990" s="170"/>
      <c r="B990" s="388" t="s">
        <v>176</v>
      </c>
      <c r="C990" s="389"/>
      <c r="D990" s="172" t="s">
        <v>88</v>
      </c>
      <c r="E990" s="172" t="s">
        <v>89</v>
      </c>
      <c r="F990" s="172" t="s">
        <v>179</v>
      </c>
      <c r="G990" s="172" t="s">
        <v>180</v>
      </c>
      <c r="H990" s="172" t="s">
        <v>92</v>
      </c>
    </row>
    <row r="991" spans="1:8">
      <c r="A991" s="170"/>
      <c r="B991" s="187"/>
      <c r="C991" s="188"/>
      <c r="D991" s="173" t="s">
        <v>93</v>
      </c>
      <c r="E991" s="173" t="s">
        <v>94</v>
      </c>
      <c r="F991" s="173" t="s">
        <v>95</v>
      </c>
      <c r="G991" s="173" t="s">
        <v>96</v>
      </c>
      <c r="H991" s="173" t="s">
        <v>97</v>
      </c>
    </row>
    <row r="992" spans="1:8">
      <c r="A992" s="170"/>
      <c r="B992" s="375" t="s">
        <v>177</v>
      </c>
      <c r="C992" s="377"/>
      <c r="D992" s="174">
        <f>('РР-1'!$U$28+'РР-2'!$Q$27+'РР-3'!$Y$27+'РР-4'!$R$27)/4</f>
        <v>2.8293650793650791</v>
      </c>
      <c r="E992" s="175">
        <f>('ПР-1'!$Y$29+'ПР-2'!$M$27)/2</f>
        <v>2.6545454545454543</v>
      </c>
      <c r="F992" s="175">
        <f>('СК-1'!$V$29+'СК-2'!$N$29+'СК-3'!$O$27)/3</f>
        <v>2.5962962962962961</v>
      </c>
      <c r="G992" s="175">
        <f>('ХЭ-1'!$K$28+'ХЭ-2'!$M$25+'ХЭ-3'!$S$26+'ХЭ-4'!$X$26+'ХЭ-5'!$G$26+'ХЭ-5'!$M$26)/6</f>
        <v>3.2666666666666671</v>
      </c>
      <c r="H992" s="175">
        <f>('ФР-1'!$S$29+'ФР-2'!$K$27)/2</f>
        <v>3.1875</v>
      </c>
    </row>
    <row r="993" spans="1:8">
      <c r="A993" s="170"/>
      <c r="B993" s="375" t="s">
        <v>178</v>
      </c>
      <c r="C993" s="377"/>
      <c r="D993" s="174">
        <f>('РР-1'!$V$28+'РР-2'!$R$27+'РР-3'!$Z$27+'РР-4'!$S$27)/4</f>
        <v>3.8293650793650791</v>
      </c>
      <c r="E993" s="175">
        <f>('ПР-1'!$Z$29+'ПР-2'!$N$27)/2</f>
        <v>3.6545454545454543</v>
      </c>
      <c r="F993" s="175">
        <f>('СК-1'!$W$29+'СК-2'!$O$29+'СК-3'!$P$27)/3</f>
        <v>3.5962962962962961</v>
      </c>
      <c r="G993" s="175">
        <f>('ХЭ-1'!$L$28+'ХЭ-2'!$N$25+'ХЭ-3'!$T$26+'ХЭ-4'!$Y$26+'ХЭ-5'!$H$26+'ХЭ-5'!$N$26)/6</f>
        <v>4.2666666666666666</v>
      </c>
      <c r="H993" s="175">
        <f>('ФР-1'!$T$29+'ФР-2'!$L$27)/2</f>
        <v>4.1875</v>
      </c>
    </row>
    <row r="994" spans="1:8">
      <c r="A994" s="170"/>
      <c r="B994" s="176"/>
      <c r="C994" s="176"/>
      <c r="D994" s="177"/>
      <c r="E994" s="178"/>
      <c r="F994" s="178"/>
      <c r="G994" s="179"/>
      <c r="H994" s="179"/>
    </row>
    <row r="995" spans="1:8">
      <c r="A995" s="170"/>
      <c r="B995" s="180"/>
      <c r="C995" s="180"/>
      <c r="D995" s="181"/>
      <c r="E995" s="182"/>
      <c r="F995" s="182"/>
      <c r="G995" s="183" t="s">
        <v>174</v>
      </c>
      <c r="H995" s="183" t="s">
        <v>175</v>
      </c>
    </row>
    <row r="996" spans="1:8">
      <c r="A996" s="170"/>
      <c r="B996" s="385" t="s">
        <v>181</v>
      </c>
      <c r="C996" s="386"/>
      <c r="D996" s="386"/>
      <c r="E996" s="386"/>
      <c r="F996" s="387"/>
      <c r="G996" s="184">
        <f>SUM(D992:H992)</f>
        <v>14.534373496873497</v>
      </c>
      <c r="H996" s="184">
        <f>SUM(D993:H993)</f>
        <v>19.534373496873496</v>
      </c>
    </row>
    <row r="997" spans="1:8">
      <c r="A997" s="170"/>
      <c r="B997" s="382" t="s">
        <v>182</v>
      </c>
      <c r="C997" s="383"/>
      <c r="D997" s="383"/>
      <c r="E997" s="383"/>
      <c r="F997" s="384"/>
      <c r="G997" s="185">
        <f>G996/25</f>
        <v>0.58137493987493993</v>
      </c>
      <c r="H997" s="185">
        <f>H996/25</f>
        <v>0.78137493987493978</v>
      </c>
    </row>
    <row r="998" spans="1:8">
      <c r="A998" s="170"/>
      <c r="B998" s="170"/>
      <c r="C998" s="170"/>
      <c r="D998" s="170"/>
      <c r="E998" s="170"/>
      <c r="F998" s="170"/>
      <c r="G998" s="170"/>
      <c r="H998" s="170"/>
    </row>
    <row r="999" spans="1:8">
      <c r="A999" s="170"/>
      <c r="B999" s="170"/>
      <c r="C999" s="170"/>
      <c r="D999" s="170"/>
      <c r="E999" s="170"/>
      <c r="F999" s="170"/>
      <c r="G999" s="170"/>
      <c r="H999" s="170"/>
    </row>
    <row r="1000" spans="1:8">
      <c r="A1000" s="170"/>
      <c r="B1000" s="170"/>
      <c r="C1000" s="170"/>
      <c r="D1000" s="170"/>
      <c r="E1000" s="170"/>
      <c r="F1000" s="170"/>
      <c r="G1000" s="170"/>
      <c r="H1000" s="170"/>
    </row>
    <row r="1001" spans="1:8">
      <c r="A1001" s="170"/>
      <c r="B1001" s="170"/>
      <c r="C1001" s="170"/>
      <c r="D1001" s="170"/>
      <c r="E1001" s="170"/>
      <c r="F1001" s="170"/>
      <c r="G1001" s="170"/>
      <c r="H1001" s="170"/>
    </row>
    <row r="1002" spans="1:8">
      <c r="A1002" s="170"/>
      <c r="B1002" s="170"/>
      <c r="C1002" s="170"/>
      <c r="D1002" s="170"/>
      <c r="E1002" s="170"/>
      <c r="F1002" s="170"/>
      <c r="G1002" s="170"/>
      <c r="H1002" s="170"/>
    </row>
    <row r="1003" spans="1:8">
      <c r="A1003" s="170"/>
      <c r="B1003" s="170"/>
      <c r="C1003" s="170"/>
      <c r="D1003" s="170"/>
      <c r="E1003" s="170"/>
      <c r="F1003" s="170"/>
      <c r="G1003" s="170"/>
      <c r="H1003" s="170"/>
    </row>
    <row r="1004" spans="1:8">
      <c r="A1004" s="170"/>
      <c r="B1004" s="170"/>
      <c r="C1004" s="170"/>
      <c r="D1004" s="170"/>
      <c r="E1004" s="170"/>
      <c r="F1004" s="170"/>
      <c r="G1004" s="170"/>
      <c r="H1004" s="170"/>
    </row>
    <row r="1005" spans="1:8">
      <c r="A1005" s="170"/>
      <c r="B1005" s="170"/>
      <c r="C1005" s="170"/>
      <c r="D1005" s="170"/>
      <c r="E1005" s="170"/>
      <c r="F1005" s="170"/>
      <c r="G1005" s="170"/>
      <c r="H1005" s="170"/>
    </row>
    <row r="1006" spans="1:8">
      <c r="A1006" s="170"/>
      <c r="B1006" s="170"/>
      <c r="C1006" s="170"/>
      <c r="D1006" s="170"/>
      <c r="E1006" s="170"/>
      <c r="F1006" s="170"/>
      <c r="G1006" s="170"/>
      <c r="H1006" s="170"/>
    </row>
    <row r="1007" spans="1:8">
      <c r="A1007" s="170"/>
      <c r="B1007" s="170"/>
      <c r="C1007" s="170"/>
      <c r="D1007" s="170"/>
      <c r="E1007" s="170"/>
      <c r="F1007" s="170"/>
      <c r="G1007" s="170"/>
      <c r="H1007" s="170"/>
    </row>
    <row r="1008" spans="1:8">
      <c r="A1008" s="170"/>
      <c r="B1008" s="170"/>
      <c r="C1008" s="170"/>
      <c r="D1008" s="170"/>
      <c r="E1008" s="170"/>
      <c r="F1008" s="170"/>
      <c r="G1008" s="170"/>
      <c r="H1008" s="170"/>
    </row>
    <row r="1009" spans="1:8">
      <c r="A1009" s="170"/>
      <c r="B1009" s="170"/>
      <c r="C1009" s="170"/>
      <c r="D1009" s="170"/>
      <c r="E1009" s="170"/>
      <c r="F1009" s="170"/>
      <c r="G1009" s="170"/>
      <c r="H1009" s="170"/>
    </row>
    <row r="1010" spans="1:8">
      <c r="A1010" s="170"/>
      <c r="B1010" s="170"/>
      <c r="C1010" s="170"/>
      <c r="D1010" s="170"/>
      <c r="E1010" s="170"/>
      <c r="F1010" s="170"/>
      <c r="G1010" s="170"/>
      <c r="H1010" s="170"/>
    </row>
    <row r="1011" spans="1:8">
      <c r="A1011" s="170"/>
      <c r="B1011" s="170"/>
      <c r="C1011" s="170"/>
      <c r="D1011" s="170"/>
      <c r="E1011" s="170"/>
      <c r="F1011" s="170"/>
      <c r="G1011" s="170"/>
      <c r="H1011" s="170"/>
    </row>
    <row r="1012" spans="1:8">
      <c r="A1012" s="170"/>
      <c r="B1012" s="170"/>
      <c r="C1012" s="170"/>
      <c r="D1012" s="170"/>
      <c r="E1012" s="170"/>
      <c r="F1012" s="170"/>
      <c r="G1012" s="170"/>
      <c r="H1012" s="170"/>
    </row>
    <row r="1013" spans="1:8">
      <c r="A1013" s="170"/>
      <c r="B1013" s="379" t="s">
        <v>183</v>
      </c>
      <c r="C1013" s="380"/>
      <c r="D1013" s="380"/>
      <c r="E1013" s="380"/>
      <c r="F1013" s="380"/>
      <c r="G1013" s="380"/>
      <c r="H1013" s="381"/>
    </row>
    <row r="1014" spans="1:8">
      <c r="A1014" s="170"/>
      <c r="B1014" s="186" t="s">
        <v>14</v>
      </c>
      <c r="C1014" s="370">
        <f>G997</f>
        <v>0.58137493987493993</v>
      </c>
      <c r="D1014" s="370"/>
      <c r="E1014" s="369" t="str">
        <f>IF(C1014&gt;=80%,"Высокий уровень",IF(C1014&gt;=50%,"Средний уровень",IF(C1014&lt;49%,"Низкий уровень")))</f>
        <v>Средний уровень</v>
      </c>
      <c r="F1014" s="369"/>
      <c r="G1014" s="369"/>
      <c r="H1014" s="369"/>
    </row>
    <row r="1015" spans="1:8">
      <c r="A1015" s="170"/>
      <c r="B1015" s="186" t="s">
        <v>15</v>
      </c>
      <c r="C1015" s="370">
        <f>H997</f>
        <v>0.78137493987493978</v>
      </c>
      <c r="D1015" s="370"/>
      <c r="E1015" s="369" t="str">
        <f>IF(C1015&gt;=80%,"Высокий уровень",IF(C1015&gt;=50%,"Средний уровень",IF(C1015&lt;49%,"Низкий уровень")))</f>
        <v>Средний уровень</v>
      </c>
      <c r="F1015" s="369"/>
      <c r="G1015" s="369"/>
      <c r="H1015" s="369"/>
    </row>
    <row r="1036" spans="1:8">
      <c r="A1036" s="168" t="s">
        <v>172</v>
      </c>
      <c r="B1036" s="169" t="s">
        <v>173</v>
      </c>
      <c r="C1036" s="170"/>
      <c r="D1036" s="368" t="str">
        <f>'Список группы'!$C$26</f>
        <v xml:space="preserve">Черногоров Аркадий </v>
      </c>
      <c r="E1036" s="368"/>
      <c r="F1036" s="368"/>
    </row>
    <row r="1037" spans="1:8">
      <c r="A1037" s="170"/>
      <c r="B1037" s="170"/>
      <c r="C1037" s="170"/>
      <c r="D1037" s="170"/>
      <c r="E1037" s="170"/>
      <c r="F1037" s="170"/>
      <c r="G1037" s="170"/>
      <c r="H1037" s="170"/>
    </row>
    <row r="1038" spans="1:8" ht="42">
      <c r="A1038" s="170"/>
      <c r="B1038" s="388" t="s">
        <v>176</v>
      </c>
      <c r="C1038" s="389"/>
      <c r="D1038" s="172" t="s">
        <v>88</v>
      </c>
      <c r="E1038" s="172" t="s">
        <v>89</v>
      </c>
      <c r="F1038" s="172" t="s">
        <v>179</v>
      </c>
      <c r="G1038" s="172" t="s">
        <v>180</v>
      </c>
      <c r="H1038" s="172" t="s">
        <v>92</v>
      </c>
    </row>
    <row r="1039" spans="1:8">
      <c r="A1039" s="170"/>
      <c r="B1039" s="187"/>
      <c r="C1039" s="188"/>
      <c r="D1039" s="173" t="s">
        <v>93</v>
      </c>
      <c r="E1039" s="173" t="s">
        <v>94</v>
      </c>
      <c r="F1039" s="173" t="s">
        <v>95</v>
      </c>
      <c r="G1039" s="173" t="s">
        <v>96</v>
      </c>
      <c r="H1039" s="173" t="s">
        <v>97</v>
      </c>
    </row>
    <row r="1040" spans="1:8">
      <c r="A1040" s="170"/>
      <c r="B1040" s="375" t="s">
        <v>177</v>
      </c>
      <c r="C1040" s="377"/>
      <c r="D1040" s="174">
        <f>('РР-1'!$U$29+'РР-2'!$Q$28+'РР-3'!$Y$28+'РР-4'!$R$28)/4</f>
        <v>5</v>
      </c>
      <c r="E1040" s="175">
        <f>('ПР-1'!$Y$30+'ПР-2'!$M$28)/2</f>
        <v>5</v>
      </c>
      <c r="F1040" s="175">
        <f>('СК-1'!$V$30+'СК-2'!$N$30+'СК-3'!$O$28)/3</f>
        <v>5</v>
      </c>
      <c r="G1040" s="175">
        <f>('ХЭ-1'!$K$29+'ХЭ-2'!$M$26+'ХЭ-3'!$S$27+'ХЭ-4'!$X$27+'ХЭ-5'!$G$27+'ХЭ-5'!$M$27)/6</f>
        <v>2.7375000000000003</v>
      </c>
      <c r="H1040" s="175">
        <f>('ФР-1'!$S$30+'ФР-2'!$K$28)/2</f>
        <v>5</v>
      </c>
    </row>
    <row r="1041" spans="1:8">
      <c r="A1041" s="170"/>
      <c r="B1041" s="375" t="s">
        <v>178</v>
      </c>
      <c r="C1041" s="377"/>
      <c r="D1041" s="174">
        <f>('РР-1'!$V$29+'РР-2'!$R$28+'РР-3'!$Z$28+'РР-4'!$S$28)/4</f>
        <v>5</v>
      </c>
      <c r="E1041" s="175">
        <f>('ПР-1'!$Z$30+'ПР-2'!$N$28)/2</f>
        <v>5</v>
      </c>
      <c r="F1041" s="175">
        <f>('СК-1'!$W$30+'СК-2'!$O$30+'СК-3'!$P$28)/3</f>
        <v>5</v>
      </c>
      <c r="G1041" s="175">
        <f>('ХЭ-1'!$L$29+'ХЭ-2'!$N$26+'ХЭ-3'!$T$27+'ХЭ-4'!$Y$27+'ХЭ-5'!$H$27+'ХЭ-5'!$N$27)/6</f>
        <v>3.7375000000000003</v>
      </c>
      <c r="H1041" s="175">
        <f>('ФР-1'!$T$30+'ФР-2'!$L$28)/2</f>
        <v>5</v>
      </c>
    </row>
    <row r="1042" spans="1:8">
      <c r="A1042" s="170"/>
      <c r="B1042" s="176"/>
      <c r="C1042" s="176"/>
      <c r="D1042" s="177"/>
      <c r="E1042" s="178"/>
      <c r="F1042" s="178"/>
      <c r="G1042" s="179"/>
      <c r="H1042" s="179"/>
    </row>
    <row r="1043" spans="1:8">
      <c r="A1043" s="170"/>
      <c r="B1043" s="180"/>
      <c r="C1043" s="180"/>
      <c r="D1043" s="181"/>
      <c r="E1043" s="182"/>
      <c r="F1043" s="182"/>
      <c r="G1043" s="183" t="s">
        <v>174</v>
      </c>
      <c r="H1043" s="183" t="s">
        <v>175</v>
      </c>
    </row>
    <row r="1044" spans="1:8">
      <c r="A1044" s="170"/>
      <c r="B1044" s="385" t="s">
        <v>181</v>
      </c>
      <c r="C1044" s="386"/>
      <c r="D1044" s="386"/>
      <c r="E1044" s="386"/>
      <c r="F1044" s="387"/>
      <c r="G1044" s="184">
        <f>SUM(D1040:H1040)</f>
        <v>22.737500000000001</v>
      </c>
      <c r="H1044" s="184">
        <f>SUM(D1041:H1041)</f>
        <v>23.737500000000001</v>
      </c>
    </row>
    <row r="1045" spans="1:8">
      <c r="A1045" s="170"/>
      <c r="B1045" s="382" t="s">
        <v>182</v>
      </c>
      <c r="C1045" s="383"/>
      <c r="D1045" s="383"/>
      <c r="E1045" s="383"/>
      <c r="F1045" s="384"/>
      <c r="G1045" s="185">
        <f>G1044/25</f>
        <v>0.90949999999999998</v>
      </c>
      <c r="H1045" s="185">
        <f>H1044/25</f>
        <v>0.94950000000000001</v>
      </c>
    </row>
    <row r="1046" spans="1:8">
      <c r="A1046" s="170"/>
      <c r="B1046" s="170"/>
      <c r="C1046" s="170"/>
      <c r="D1046" s="170"/>
      <c r="E1046" s="170"/>
      <c r="F1046" s="170"/>
      <c r="G1046" s="170"/>
      <c r="H1046" s="170"/>
    </row>
    <row r="1047" spans="1:8">
      <c r="A1047" s="170"/>
      <c r="B1047" s="170"/>
      <c r="C1047" s="170"/>
      <c r="D1047" s="170"/>
      <c r="E1047" s="170"/>
      <c r="F1047" s="170"/>
      <c r="G1047" s="170"/>
      <c r="H1047" s="170"/>
    </row>
    <row r="1048" spans="1:8">
      <c r="A1048" s="170"/>
      <c r="B1048" s="170"/>
      <c r="C1048" s="170"/>
      <c r="D1048" s="170"/>
      <c r="E1048" s="170"/>
      <c r="F1048" s="170"/>
      <c r="G1048" s="170"/>
      <c r="H1048" s="170"/>
    </row>
    <row r="1049" spans="1:8">
      <c r="A1049" s="170"/>
      <c r="B1049" s="170"/>
      <c r="C1049" s="170"/>
      <c r="D1049" s="170"/>
      <c r="E1049" s="170"/>
      <c r="F1049" s="170"/>
      <c r="G1049" s="170"/>
      <c r="H1049" s="170"/>
    </row>
    <row r="1050" spans="1:8">
      <c r="A1050" s="170"/>
      <c r="B1050" s="170"/>
      <c r="C1050" s="170"/>
      <c r="D1050" s="170"/>
      <c r="E1050" s="170"/>
      <c r="F1050" s="170"/>
      <c r="G1050" s="170"/>
      <c r="H1050" s="170"/>
    </row>
    <row r="1051" spans="1:8">
      <c r="A1051" s="170"/>
      <c r="B1051" s="170"/>
      <c r="C1051" s="170"/>
      <c r="D1051" s="170"/>
      <c r="E1051" s="170"/>
      <c r="F1051" s="170"/>
      <c r="G1051" s="170"/>
      <c r="H1051" s="170"/>
    </row>
    <row r="1052" spans="1:8">
      <c r="A1052" s="170"/>
      <c r="B1052" s="170"/>
      <c r="C1052" s="170"/>
      <c r="D1052" s="170"/>
      <c r="E1052" s="170"/>
      <c r="F1052" s="170"/>
      <c r="G1052" s="170"/>
      <c r="H1052" s="170"/>
    </row>
    <row r="1053" spans="1:8">
      <c r="A1053" s="170"/>
      <c r="B1053" s="170"/>
      <c r="C1053" s="170"/>
      <c r="D1053" s="170"/>
      <c r="E1053" s="170"/>
      <c r="F1053" s="170"/>
      <c r="G1053" s="170"/>
      <c r="H1053" s="170"/>
    </row>
    <row r="1054" spans="1:8">
      <c r="A1054" s="170"/>
      <c r="B1054" s="170"/>
      <c r="C1054" s="170"/>
      <c r="D1054" s="170"/>
      <c r="E1054" s="170"/>
      <c r="F1054" s="170"/>
      <c r="G1054" s="170"/>
      <c r="H1054" s="170"/>
    </row>
    <row r="1055" spans="1:8">
      <c r="A1055" s="170"/>
      <c r="B1055" s="170"/>
      <c r="C1055" s="170"/>
      <c r="D1055" s="170"/>
      <c r="E1055" s="170"/>
      <c r="F1055" s="170"/>
      <c r="G1055" s="170"/>
      <c r="H1055" s="170"/>
    </row>
    <row r="1056" spans="1:8">
      <c r="A1056" s="170"/>
      <c r="B1056" s="170"/>
      <c r="C1056" s="170"/>
      <c r="D1056" s="170"/>
      <c r="E1056" s="170"/>
      <c r="F1056" s="170"/>
      <c r="G1056" s="170"/>
      <c r="H1056" s="170"/>
    </row>
    <row r="1057" spans="1:8">
      <c r="A1057" s="170"/>
      <c r="B1057" s="170"/>
      <c r="C1057" s="170"/>
      <c r="D1057" s="170"/>
      <c r="E1057" s="170"/>
      <c r="F1057" s="170"/>
      <c r="G1057" s="170"/>
      <c r="H1057" s="170"/>
    </row>
    <row r="1058" spans="1:8">
      <c r="A1058" s="170"/>
      <c r="B1058" s="170"/>
      <c r="C1058" s="170"/>
      <c r="D1058" s="170"/>
      <c r="E1058" s="170"/>
      <c r="F1058" s="170"/>
      <c r="G1058" s="170"/>
      <c r="H1058" s="170"/>
    </row>
    <row r="1059" spans="1:8">
      <c r="A1059" s="170"/>
      <c r="B1059" s="170"/>
      <c r="C1059" s="170"/>
      <c r="D1059" s="170"/>
      <c r="E1059" s="170"/>
      <c r="F1059" s="170"/>
      <c r="G1059" s="170"/>
      <c r="H1059" s="170"/>
    </row>
    <row r="1060" spans="1:8">
      <c r="A1060" s="170"/>
      <c r="B1060" s="170"/>
      <c r="C1060" s="170"/>
      <c r="D1060" s="170"/>
      <c r="E1060" s="170"/>
      <c r="F1060" s="170"/>
      <c r="G1060" s="170"/>
      <c r="H1060" s="170"/>
    </row>
    <row r="1061" spans="1:8">
      <c r="A1061" s="170"/>
      <c r="B1061" s="379" t="s">
        <v>183</v>
      </c>
      <c r="C1061" s="380"/>
      <c r="D1061" s="380"/>
      <c r="E1061" s="380"/>
      <c r="F1061" s="380"/>
      <c r="G1061" s="380"/>
      <c r="H1061" s="381"/>
    </row>
    <row r="1062" spans="1:8">
      <c r="A1062" s="170"/>
      <c r="B1062" s="186" t="s">
        <v>14</v>
      </c>
      <c r="C1062" s="370">
        <f>G1045</f>
        <v>0.90949999999999998</v>
      </c>
      <c r="D1062" s="370"/>
      <c r="E1062" s="369" t="str">
        <f>IF(C1062&gt;=80%,"Высокий уровень",IF(C1062&gt;=50%,"Средний уровень",IF(C1062&lt;49%,"Низкий уровень")))</f>
        <v>Высокий уровень</v>
      </c>
      <c r="F1062" s="369"/>
      <c r="G1062" s="369"/>
      <c r="H1062" s="369"/>
    </row>
    <row r="1063" spans="1:8">
      <c r="A1063" s="170"/>
      <c r="B1063" s="186" t="s">
        <v>15</v>
      </c>
      <c r="C1063" s="370">
        <f>H1045</f>
        <v>0.94950000000000001</v>
      </c>
      <c r="D1063" s="370"/>
      <c r="E1063" s="369" t="str">
        <f>IF(C1063&gt;=80%,"Высокий уровень",IF(C1063&gt;=50%,"Средний уровень",IF(C1063&lt;49%,"Низкий уровень")))</f>
        <v>Высокий уровень</v>
      </c>
      <c r="F1063" s="369"/>
      <c r="G1063" s="369"/>
      <c r="H1063" s="369"/>
    </row>
    <row r="1084" spans="1:8">
      <c r="A1084" s="168" t="s">
        <v>172</v>
      </c>
      <c r="B1084" s="169" t="s">
        <v>173</v>
      </c>
      <c r="C1084" s="170"/>
      <c r="D1084" s="368" t="str">
        <f>'Список группы'!$C$27</f>
        <v xml:space="preserve">Шагабудинов Владислав </v>
      </c>
      <c r="E1084" s="368"/>
      <c r="F1084" s="368"/>
    </row>
    <row r="1085" spans="1:8">
      <c r="A1085" s="170"/>
      <c r="B1085" s="170"/>
      <c r="C1085" s="170"/>
      <c r="D1085" s="170"/>
      <c r="E1085" s="170"/>
      <c r="F1085" s="170"/>
      <c r="G1085" s="170"/>
      <c r="H1085" s="170"/>
    </row>
    <row r="1086" spans="1:8" ht="42">
      <c r="A1086" s="170"/>
      <c r="B1086" s="388" t="s">
        <v>176</v>
      </c>
      <c r="C1086" s="389"/>
      <c r="D1086" s="172" t="s">
        <v>88</v>
      </c>
      <c r="E1086" s="172" t="s">
        <v>89</v>
      </c>
      <c r="F1086" s="172" t="s">
        <v>179</v>
      </c>
      <c r="G1086" s="172" t="s">
        <v>180</v>
      </c>
      <c r="H1086" s="172" t="s">
        <v>92</v>
      </c>
    </row>
    <row r="1087" spans="1:8">
      <c r="A1087" s="170"/>
      <c r="B1087" s="187"/>
      <c r="C1087" s="188"/>
      <c r="D1087" s="173" t="s">
        <v>93</v>
      </c>
      <c r="E1087" s="173" t="s">
        <v>94</v>
      </c>
      <c r="F1087" s="173" t="s">
        <v>95</v>
      </c>
      <c r="G1087" s="173" t="s">
        <v>96</v>
      </c>
      <c r="H1087" s="173" t="s">
        <v>97</v>
      </c>
    </row>
    <row r="1088" spans="1:8">
      <c r="A1088" s="170"/>
      <c r="B1088" s="375" t="s">
        <v>177</v>
      </c>
      <c r="C1088" s="377"/>
      <c r="D1088" s="174">
        <f>('РР-1'!$U$30+'РР-2'!$Q$29+'РР-3'!$Y$29+'РР-4'!$R$29)/4</f>
        <v>3.7056277056277054</v>
      </c>
      <c r="E1088" s="175">
        <f>('ПР-1'!$Y$31+'ПР-2'!$M$29)/2</f>
        <v>3.8636363636363633</v>
      </c>
      <c r="F1088" s="175">
        <f>('СК-1'!$V$31+'СК-2'!$N$31+'СК-3'!$O$29)/3</f>
        <v>3.8703703703703702</v>
      </c>
      <c r="G1088" s="175">
        <f>('ХЭ-1'!$K$30+'ХЭ-2'!$M$27+'ХЭ-3'!$S$28+'ХЭ-4'!$X$28+'ХЭ-5'!$G$28+'ХЭ-5'!$M$28)/6</f>
        <v>5</v>
      </c>
      <c r="H1088" s="175">
        <f>('ФР-1'!$S$31+'ФР-2'!$K$29)/2</f>
        <v>3.4375</v>
      </c>
    </row>
    <row r="1089" spans="1:8">
      <c r="A1089" s="170"/>
      <c r="B1089" s="375" t="s">
        <v>178</v>
      </c>
      <c r="C1089" s="377"/>
      <c r="D1089" s="174">
        <f>('РР-1'!$V$30+'РР-2'!$R$29+'РР-3'!$Z$29+'РР-4'!$S$29)/4</f>
        <v>2.5122655122655124</v>
      </c>
      <c r="E1089" s="175">
        <f>('ПР-1'!$Z$31+'ПР-2'!$N$29)/2</f>
        <v>2.6181818181818182</v>
      </c>
      <c r="F1089" s="175">
        <f>('СК-1'!$W$31+'СК-2'!$O$31+'СК-3'!$P$29)/3</f>
        <v>2.588888888888889</v>
      </c>
      <c r="G1089" s="175">
        <f>('ХЭ-1'!$L$30+'ХЭ-2'!$N$27+'ХЭ-3'!$T$28+'ХЭ-4'!$Y$28+'ХЭ-5'!$H$28+'ХЭ-5'!$N$28)/6</f>
        <v>5</v>
      </c>
      <c r="H1089" s="175">
        <f>('ФР-1'!$T$31+'ФР-2'!$L$29)/2</f>
        <v>2.375</v>
      </c>
    </row>
    <row r="1090" spans="1:8">
      <c r="A1090" s="170"/>
      <c r="B1090" s="176"/>
      <c r="C1090" s="176"/>
      <c r="D1090" s="177"/>
      <c r="E1090" s="178"/>
      <c r="F1090" s="178"/>
      <c r="G1090" s="179"/>
      <c r="H1090" s="179"/>
    </row>
    <row r="1091" spans="1:8">
      <c r="A1091" s="170"/>
      <c r="B1091" s="180"/>
      <c r="C1091" s="180"/>
      <c r="D1091" s="181"/>
      <c r="E1091" s="182"/>
      <c r="F1091" s="182"/>
      <c r="G1091" s="183" t="s">
        <v>174</v>
      </c>
      <c r="H1091" s="183" t="s">
        <v>175</v>
      </c>
    </row>
    <row r="1092" spans="1:8">
      <c r="A1092" s="170"/>
      <c r="B1092" s="385" t="s">
        <v>181</v>
      </c>
      <c r="C1092" s="386"/>
      <c r="D1092" s="386"/>
      <c r="E1092" s="386"/>
      <c r="F1092" s="387"/>
      <c r="G1092" s="184">
        <f>SUM(D1088:H1088)</f>
        <v>19.877134439634439</v>
      </c>
      <c r="H1092" s="184">
        <f>SUM(D1089:H1089)</f>
        <v>15.094336219336219</v>
      </c>
    </row>
    <row r="1093" spans="1:8">
      <c r="A1093" s="170"/>
      <c r="B1093" s="382" t="s">
        <v>182</v>
      </c>
      <c r="C1093" s="383"/>
      <c r="D1093" s="383"/>
      <c r="E1093" s="383"/>
      <c r="F1093" s="384"/>
      <c r="G1093" s="185">
        <f>G1092/25</f>
        <v>0.79508537758537756</v>
      </c>
      <c r="H1093" s="185">
        <f>H1092/25</f>
        <v>0.60377344877344874</v>
      </c>
    </row>
    <row r="1094" spans="1:8">
      <c r="A1094" s="170"/>
      <c r="B1094" s="170"/>
      <c r="C1094" s="170"/>
      <c r="D1094" s="170"/>
      <c r="E1094" s="170"/>
      <c r="F1094" s="170"/>
      <c r="G1094" s="170"/>
      <c r="H1094" s="170"/>
    </row>
    <row r="1095" spans="1:8">
      <c r="A1095" s="170"/>
      <c r="B1095" s="170"/>
      <c r="C1095" s="170"/>
      <c r="D1095" s="170"/>
      <c r="E1095" s="170"/>
      <c r="F1095" s="170"/>
      <c r="G1095" s="170"/>
      <c r="H1095" s="170"/>
    </row>
    <row r="1096" spans="1:8">
      <c r="A1096" s="170"/>
      <c r="B1096" s="170"/>
      <c r="C1096" s="170"/>
      <c r="D1096" s="170"/>
      <c r="E1096" s="170"/>
      <c r="F1096" s="170"/>
      <c r="G1096" s="170"/>
      <c r="H1096" s="170"/>
    </row>
    <row r="1097" spans="1:8">
      <c r="A1097" s="170"/>
      <c r="B1097" s="170"/>
      <c r="C1097" s="170"/>
      <c r="D1097" s="170"/>
      <c r="E1097" s="170"/>
      <c r="F1097" s="170"/>
      <c r="G1097" s="170"/>
      <c r="H1097" s="170"/>
    </row>
    <row r="1098" spans="1:8">
      <c r="A1098" s="170"/>
      <c r="B1098" s="170"/>
      <c r="C1098" s="170"/>
      <c r="D1098" s="170"/>
      <c r="E1098" s="170"/>
      <c r="F1098" s="170"/>
      <c r="G1098" s="170"/>
      <c r="H1098" s="170"/>
    </row>
    <row r="1099" spans="1:8">
      <c r="A1099" s="170"/>
      <c r="B1099" s="170"/>
      <c r="C1099" s="170"/>
      <c r="D1099" s="170"/>
      <c r="E1099" s="170"/>
      <c r="F1099" s="170"/>
      <c r="G1099" s="170"/>
      <c r="H1099" s="170"/>
    </row>
    <row r="1100" spans="1:8">
      <c r="A1100" s="170"/>
      <c r="B1100" s="170"/>
      <c r="C1100" s="170"/>
      <c r="D1100" s="170"/>
      <c r="E1100" s="170"/>
      <c r="F1100" s="170"/>
      <c r="G1100" s="170"/>
      <c r="H1100" s="170"/>
    </row>
    <row r="1101" spans="1:8">
      <c r="A1101" s="170"/>
      <c r="B1101" s="170"/>
      <c r="C1101" s="170"/>
      <c r="D1101" s="170"/>
      <c r="E1101" s="170"/>
      <c r="F1101" s="170"/>
      <c r="G1101" s="170"/>
      <c r="H1101" s="170"/>
    </row>
    <row r="1102" spans="1:8">
      <c r="A1102" s="170"/>
      <c r="B1102" s="170"/>
      <c r="C1102" s="170"/>
      <c r="D1102" s="170"/>
      <c r="E1102" s="170"/>
      <c r="F1102" s="170"/>
      <c r="G1102" s="170"/>
      <c r="H1102" s="170"/>
    </row>
    <row r="1103" spans="1:8">
      <c r="A1103" s="170"/>
      <c r="B1103" s="170"/>
      <c r="C1103" s="170"/>
      <c r="D1103" s="170"/>
      <c r="E1103" s="170"/>
      <c r="F1103" s="170"/>
      <c r="G1103" s="170"/>
      <c r="H1103" s="170"/>
    </row>
    <row r="1104" spans="1:8">
      <c r="A1104" s="170"/>
      <c r="B1104" s="170"/>
      <c r="C1104" s="170"/>
      <c r="D1104" s="170"/>
      <c r="E1104" s="170"/>
      <c r="F1104" s="170"/>
      <c r="G1104" s="170"/>
      <c r="H1104" s="170"/>
    </row>
    <row r="1105" spans="1:8">
      <c r="A1105" s="170"/>
      <c r="B1105" s="170"/>
      <c r="C1105" s="170"/>
      <c r="D1105" s="170"/>
      <c r="E1105" s="170"/>
      <c r="F1105" s="170"/>
      <c r="G1105" s="170"/>
      <c r="H1105" s="170"/>
    </row>
    <row r="1106" spans="1:8">
      <c r="A1106" s="170"/>
      <c r="B1106" s="170"/>
      <c r="C1106" s="170"/>
      <c r="D1106" s="170"/>
      <c r="E1106" s="170"/>
      <c r="F1106" s="170"/>
      <c r="G1106" s="170"/>
      <c r="H1106" s="170"/>
    </row>
    <row r="1107" spans="1:8">
      <c r="A1107" s="170"/>
      <c r="B1107" s="170"/>
      <c r="C1107" s="170"/>
      <c r="D1107" s="170"/>
      <c r="E1107" s="170"/>
      <c r="F1107" s="170"/>
      <c r="G1107" s="170"/>
      <c r="H1107" s="170"/>
    </row>
    <row r="1108" spans="1:8">
      <c r="A1108" s="170"/>
      <c r="B1108" s="170"/>
      <c r="C1108" s="170"/>
      <c r="D1108" s="170"/>
      <c r="E1108" s="170"/>
      <c r="F1108" s="170"/>
      <c r="G1108" s="170"/>
      <c r="H1108" s="170"/>
    </row>
    <row r="1109" spans="1:8">
      <c r="A1109" s="170"/>
      <c r="B1109" s="379" t="s">
        <v>183</v>
      </c>
      <c r="C1109" s="380"/>
      <c r="D1109" s="380"/>
      <c r="E1109" s="380"/>
      <c r="F1109" s="380"/>
      <c r="G1109" s="380"/>
      <c r="H1109" s="381"/>
    </row>
    <row r="1110" spans="1:8">
      <c r="A1110" s="170"/>
      <c r="B1110" s="186" t="s">
        <v>14</v>
      </c>
      <c r="C1110" s="370">
        <f>G1093</f>
        <v>0.79508537758537756</v>
      </c>
      <c r="D1110" s="370"/>
      <c r="E1110" s="369" t="str">
        <f>IF(C1110&gt;=80%,"Высокий уровень",IF(C1110&gt;=50%,"Средний уровень",IF(C1110&lt;49%,"Низкий уровень")))</f>
        <v>Средний уровень</v>
      </c>
      <c r="F1110" s="369"/>
      <c r="G1110" s="369"/>
      <c r="H1110" s="369"/>
    </row>
    <row r="1111" spans="1:8">
      <c r="A1111" s="170"/>
      <c r="B1111" s="186" t="s">
        <v>15</v>
      </c>
      <c r="C1111" s="370">
        <f>H1093</f>
        <v>0.60377344877344874</v>
      </c>
      <c r="D1111" s="370"/>
      <c r="E1111" s="369" t="str">
        <f>IF(C1111&gt;=80%,"Высокий уровень",IF(C1111&gt;=50%,"Средний уровень",IF(C1111&lt;49%,"Низкий уровень")))</f>
        <v>Средний уровень</v>
      </c>
      <c r="F1111" s="369"/>
      <c r="G1111" s="369"/>
      <c r="H1111" s="369"/>
    </row>
  </sheetData>
  <sheetProtection password="CC7B" sheet="1" formatCells="0" formatColumns="0" formatRows="0" insertColumns="0" insertRows="0" insertHyperlinks="0" deleteColumns="0" deleteRows="0" sort="0" autoFilter="0" pivotTables="0"/>
  <mergeCells count="263">
    <mergeCell ref="C1111:D1111"/>
    <mergeCell ref="E1111:H1111"/>
    <mergeCell ref="B95:F95"/>
    <mergeCell ref="B1088:C1088"/>
    <mergeCell ref="B1089:C1089"/>
    <mergeCell ref="B1092:F1092"/>
    <mergeCell ref="B1093:F1093"/>
    <mergeCell ref="B1109:H1109"/>
    <mergeCell ref="C1110:D1110"/>
    <mergeCell ref="E1110:H1110"/>
    <mergeCell ref="C1062:D1062"/>
    <mergeCell ref="E1062:H1062"/>
    <mergeCell ref="C1063:D1063"/>
    <mergeCell ref="E1063:H1063"/>
    <mergeCell ref="D1084:F1084"/>
    <mergeCell ref="B1086:C1086"/>
    <mergeCell ref="B1038:C1038"/>
    <mergeCell ref="B1040:C1040"/>
    <mergeCell ref="B1041:C1041"/>
    <mergeCell ref="B1044:F1044"/>
    <mergeCell ref="B1045:F1045"/>
    <mergeCell ref="B1061:H1061"/>
    <mergeCell ref="B1013:H1013"/>
    <mergeCell ref="C1014:D1014"/>
    <mergeCell ref="E1014:H1014"/>
    <mergeCell ref="C1015:D1015"/>
    <mergeCell ref="E1015:H1015"/>
    <mergeCell ref="D1036:F1036"/>
    <mergeCell ref="D988:F988"/>
    <mergeCell ref="B990:C990"/>
    <mergeCell ref="B992:C992"/>
    <mergeCell ref="B993:C993"/>
    <mergeCell ref="B996:F996"/>
    <mergeCell ref="B997:F997"/>
    <mergeCell ref="B948:F948"/>
    <mergeCell ref="B949:F949"/>
    <mergeCell ref="B965:H965"/>
    <mergeCell ref="C966:D966"/>
    <mergeCell ref="E966:H966"/>
    <mergeCell ref="C967:D967"/>
    <mergeCell ref="E967:H967"/>
    <mergeCell ref="C919:D919"/>
    <mergeCell ref="E919:H919"/>
    <mergeCell ref="D940:F940"/>
    <mergeCell ref="B942:C942"/>
    <mergeCell ref="B944:C944"/>
    <mergeCell ref="B945:C945"/>
    <mergeCell ref="B896:C896"/>
    <mergeCell ref="B897:C897"/>
    <mergeCell ref="B900:F900"/>
    <mergeCell ref="B901:F901"/>
    <mergeCell ref="B917:H917"/>
    <mergeCell ref="C918:D918"/>
    <mergeCell ref="E918:H918"/>
    <mergeCell ref="C870:D870"/>
    <mergeCell ref="E870:H870"/>
    <mergeCell ref="C871:D871"/>
    <mergeCell ref="E871:H871"/>
    <mergeCell ref="D892:F892"/>
    <mergeCell ref="B894:C894"/>
    <mergeCell ref="B846:C846"/>
    <mergeCell ref="B848:C848"/>
    <mergeCell ref="B849:C849"/>
    <mergeCell ref="B852:F852"/>
    <mergeCell ref="B853:F853"/>
    <mergeCell ref="B869:H869"/>
    <mergeCell ref="B821:H821"/>
    <mergeCell ref="C822:D822"/>
    <mergeCell ref="E822:H822"/>
    <mergeCell ref="C823:D823"/>
    <mergeCell ref="E823:H823"/>
    <mergeCell ref="D844:F844"/>
    <mergeCell ref="D796:F796"/>
    <mergeCell ref="B798:C798"/>
    <mergeCell ref="B800:C800"/>
    <mergeCell ref="B801:C801"/>
    <mergeCell ref="B804:F804"/>
    <mergeCell ref="B805:F805"/>
    <mergeCell ref="B756:F756"/>
    <mergeCell ref="B757:F757"/>
    <mergeCell ref="B773:H773"/>
    <mergeCell ref="C774:D774"/>
    <mergeCell ref="E774:H774"/>
    <mergeCell ref="C775:D775"/>
    <mergeCell ref="E775:H775"/>
    <mergeCell ref="C727:D727"/>
    <mergeCell ref="E727:H727"/>
    <mergeCell ref="D748:F748"/>
    <mergeCell ref="B750:C750"/>
    <mergeCell ref="B752:C752"/>
    <mergeCell ref="B753:C753"/>
    <mergeCell ref="B704:C704"/>
    <mergeCell ref="B705:C705"/>
    <mergeCell ref="B708:F708"/>
    <mergeCell ref="B709:F709"/>
    <mergeCell ref="B725:H725"/>
    <mergeCell ref="C726:D726"/>
    <mergeCell ref="E726:H726"/>
    <mergeCell ref="C678:D678"/>
    <mergeCell ref="E678:H678"/>
    <mergeCell ref="C679:D679"/>
    <mergeCell ref="E679:H679"/>
    <mergeCell ref="D700:F700"/>
    <mergeCell ref="B702:C702"/>
    <mergeCell ref="B654:C654"/>
    <mergeCell ref="B656:C656"/>
    <mergeCell ref="B657:C657"/>
    <mergeCell ref="B660:F660"/>
    <mergeCell ref="B661:F661"/>
    <mergeCell ref="B677:H677"/>
    <mergeCell ref="B629:H629"/>
    <mergeCell ref="C630:D630"/>
    <mergeCell ref="E630:H630"/>
    <mergeCell ref="C631:D631"/>
    <mergeCell ref="E631:H631"/>
    <mergeCell ref="D652:F652"/>
    <mergeCell ref="D604:F604"/>
    <mergeCell ref="B606:C606"/>
    <mergeCell ref="B608:C608"/>
    <mergeCell ref="B609:C609"/>
    <mergeCell ref="B612:F612"/>
    <mergeCell ref="B613:F613"/>
    <mergeCell ref="B564:F564"/>
    <mergeCell ref="B565:F565"/>
    <mergeCell ref="B581:H581"/>
    <mergeCell ref="C582:D582"/>
    <mergeCell ref="E582:H582"/>
    <mergeCell ref="C583:D583"/>
    <mergeCell ref="E583:H583"/>
    <mergeCell ref="D556:F556"/>
    <mergeCell ref="B558:C558"/>
    <mergeCell ref="B560:C560"/>
    <mergeCell ref="B561:C561"/>
    <mergeCell ref="C534:D534"/>
    <mergeCell ref="E534:H534"/>
    <mergeCell ref="C535:D535"/>
    <mergeCell ref="E535:H535"/>
    <mergeCell ref="B510:C510"/>
    <mergeCell ref="B512:C512"/>
    <mergeCell ref="B513:C513"/>
    <mergeCell ref="B516:F516"/>
    <mergeCell ref="B517:F517"/>
    <mergeCell ref="B533:H533"/>
    <mergeCell ref="B485:H485"/>
    <mergeCell ref="C486:D486"/>
    <mergeCell ref="E486:H486"/>
    <mergeCell ref="C487:D487"/>
    <mergeCell ref="E487:H487"/>
    <mergeCell ref="D508:F508"/>
    <mergeCell ref="D460:F460"/>
    <mergeCell ref="B462:C462"/>
    <mergeCell ref="B464:C464"/>
    <mergeCell ref="B465:C465"/>
    <mergeCell ref="B468:F468"/>
    <mergeCell ref="B469:F469"/>
    <mergeCell ref="B437:H437"/>
    <mergeCell ref="C438:D438"/>
    <mergeCell ref="E438:H438"/>
    <mergeCell ref="C439:D439"/>
    <mergeCell ref="E439:H439"/>
    <mergeCell ref="B44:C44"/>
    <mergeCell ref="B89:C89"/>
    <mergeCell ref="B134:C134"/>
    <mergeCell ref="B177:C177"/>
    <mergeCell ref="B223:C223"/>
    <mergeCell ref="D412:F412"/>
    <mergeCell ref="B416:C416"/>
    <mergeCell ref="B417:C417"/>
    <mergeCell ref="B420:F420"/>
    <mergeCell ref="B421:F421"/>
    <mergeCell ref="B414:C414"/>
    <mergeCell ref="B372:F372"/>
    <mergeCell ref="B373:F373"/>
    <mergeCell ref="B389:H389"/>
    <mergeCell ref="C390:D390"/>
    <mergeCell ref="E390:H390"/>
    <mergeCell ref="C391:D391"/>
    <mergeCell ref="E391:H391"/>
    <mergeCell ref="C343:D343"/>
    <mergeCell ref="E343:H343"/>
    <mergeCell ref="D364:F364"/>
    <mergeCell ref="B368:C368"/>
    <mergeCell ref="B369:C369"/>
    <mergeCell ref="B366:C366"/>
    <mergeCell ref="B320:C320"/>
    <mergeCell ref="B321:C321"/>
    <mergeCell ref="B324:F324"/>
    <mergeCell ref="B325:F325"/>
    <mergeCell ref="B341:H341"/>
    <mergeCell ref="C342:D342"/>
    <mergeCell ref="E342:H342"/>
    <mergeCell ref="C294:D294"/>
    <mergeCell ref="E294:H294"/>
    <mergeCell ref="C295:D295"/>
    <mergeCell ref="E295:H295"/>
    <mergeCell ref="D316:F316"/>
    <mergeCell ref="B318:C318"/>
    <mergeCell ref="B272:C272"/>
    <mergeCell ref="B273:C273"/>
    <mergeCell ref="B276:F276"/>
    <mergeCell ref="B277:F277"/>
    <mergeCell ref="B293:H293"/>
    <mergeCell ref="B270:C270"/>
    <mergeCell ref="B246:H246"/>
    <mergeCell ref="C247:D247"/>
    <mergeCell ref="E247:H247"/>
    <mergeCell ref="C248:D248"/>
    <mergeCell ref="E248:H248"/>
    <mergeCell ref="D268:F268"/>
    <mergeCell ref="D221:F221"/>
    <mergeCell ref="B225:C225"/>
    <mergeCell ref="B226:C226"/>
    <mergeCell ref="B229:F229"/>
    <mergeCell ref="B230:F230"/>
    <mergeCell ref="B184:F184"/>
    <mergeCell ref="B183:F183"/>
    <mergeCell ref="E201:H201"/>
    <mergeCell ref="E202:H202"/>
    <mergeCell ref="C201:D201"/>
    <mergeCell ref="C202:D202"/>
    <mergeCell ref="B200:H200"/>
    <mergeCell ref="B140:F140"/>
    <mergeCell ref="B157:H157"/>
    <mergeCell ref="B180:C180"/>
    <mergeCell ref="E113:H113"/>
    <mergeCell ref="E114:H114"/>
    <mergeCell ref="C113:D113"/>
    <mergeCell ref="C114:D114"/>
    <mergeCell ref="B96:F96"/>
    <mergeCell ref="B91:C91"/>
    <mergeCell ref="B92:C92"/>
    <mergeCell ref="B112:H112"/>
    <mergeCell ref="B179:C179"/>
    <mergeCell ref="D132:F132"/>
    <mergeCell ref="D175:F175"/>
    <mergeCell ref="E158:H158"/>
    <mergeCell ref="E159:H159"/>
    <mergeCell ref="C158:D158"/>
    <mergeCell ref="B141:F141"/>
    <mergeCell ref="B136:C136"/>
    <mergeCell ref="B137:C137"/>
    <mergeCell ref="C159:D159"/>
    <mergeCell ref="D1:F1"/>
    <mergeCell ref="E69:H69"/>
    <mergeCell ref="C27:D27"/>
    <mergeCell ref="E27:H27"/>
    <mergeCell ref="C28:D28"/>
    <mergeCell ref="E28:H28"/>
    <mergeCell ref="B3:C4"/>
    <mergeCell ref="B9:F9"/>
    <mergeCell ref="B10:F10"/>
    <mergeCell ref="B5:C5"/>
    <mergeCell ref="B6:C6"/>
    <mergeCell ref="B26:H26"/>
    <mergeCell ref="B67:H67"/>
    <mergeCell ref="C68:D68"/>
    <mergeCell ref="E68:H68"/>
    <mergeCell ref="C69:D69"/>
    <mergeCell ref="B46:C46"/>
    <mergeCell ref="B47:C47"/>
    <mergeCell ref="B50:F50"/>
    <mergeCell ref="B51:F51"/>
    <mergeCell ref="D42:F42"/>
  </mergeCells>
  <hyperlinks>
    <hyperlink ref="A1" location="ОГЛАВЛЕНИЕ!A1" display="О" xr:uid="{00000000-0004-0000-1900-000000000000}"/>
    <hyperlink ref="A42" location="ОГЛАВЛЕНИЕ!A1" display="О" xr:uid="{00000000-0004-0000-1900-000001000000}"/>
    <hyperlink ref="A87" location="ОГЛАВЛЕНИЕ!A1" display="О" xr:uid="{00000000-0004-0000-1900-000002000000}"/>
    <hyperlink ref="A132" location="ОГЛАВЛЕНИЕ!A1" display="О" xr:uid="{00000000-0004-0000-1900-000003000000}"/>
    <hyperlink ref="A175" location="ОГЛАВЛЕНИЕ!A1" display="О" xr:uid="{00000000-0004-0000-1900-000004000000}"/>
    <hyperlink ref="A221" location="ОГЛАВЛЕНИЕ!A1" display="О" xr:uid="{00000000-0004-0000-1900-000005000000}"/>
    <hyperlink ref="A268" location="ОГЛАВЛЕНИЕ!A1" display="О" xr:uid="{00000000-0004-0000-1900-000006000000}"/>
    <hyperlink ref="A316" location="ОГЛАВЛЕНИЕ!A1" display="О" xr:uid="{00000000-0004-0000-1900-000007000000}"/>
    <hyperlink ref="A364" location="ОГЛАВЛЕНИЕ!A1" display="О" xr:uid="{00000000-0004-0000-1900-000008000000}"/>
    <hyperlink ref="A412" location="ОГЛАВЛЕНИЕ!A1" display="О" xr:uid="{00000000-0004-0000-1900-000009000000}"/>
    <hyperlink ref="A460" location="ОГЛАВЛЕНИЕ!A1" display="О" xr:uid="{00000000-0004-0000-1900-00000A000000}"/>
    <hyperlink ref="A508" location="ОГЛАВЛЕНИЕ!A1" display="О" xr:uid="{00000000-0004-0000-1900-00000B000000}"/>
    <hyperlink ref="A556" location="ОГЛАВЛЕНИЕ!A1" display="О" xr:uid="{00000000-0004-0000-1900-00000C000000}"/>
    <hyperlink ref="A604" location="ОГЛАВЛЕНИЕ!A1" display="О" xr:uid="{00000000-0004-0000-1900-00000D000000}"/>
    <hyperlink ref="A652" location="ОГЛАВЛЕНИЕ!A1" display="О" xr:uid="{00000000-0004-0000-1900-00000E000000}"/>
    <hyperlink ref="A700" location="ОГЛАВЛЕНИЕ!A1" display="О" xr:uid="{00000000-0004-0000-1900-00000F000000}"/>
    <hyperlink ref="A748" location="ОГЛАВЛЕНИЕ!A1" display="О" xr:uid="{00000000-0004-0000-1900-000010000000}"/>
    <hyperlink ref="A796" location="ОГЛАВЛЕНИЕ!A1" display="О" xr:uid="{00000000-0004-0000-1900-000011000000}"/>
    <hyperlink ref="A844" location="ОГЛАВЛЕНИЕ!A1" display="О" xr:uid="{00000000-0004-0000-1900-000012000000}"/>
    <hyperlink ref="A892" location="ОГЛАВЛЕНИЕ!A1" display="О" xr:uid="{00000000-0004-0000-1900-000013000000}"/>
    <hyperlink ref="A940" location="ОГЛАВЛЕНИЕ!A1" display="О" xr:uid="{00000000-0004-0000-1900-000014000000}"/>
    <hyperlink ref="A988" location="ОГЛАВЛЕНИЕ!A1" display="О" xr:uid="{00000000-0004-0000-1900-000015000000}"/>
    <hyperlink ref="A1036" location="ОГЛАВЛЕНИЕ!A1" display="О" xr:uid="{00000000-0004-0000-1900-000016000000}"/>
    <hyperlink ref="A1084" location="ОГЛАВЛЕНИЕ!A1" display="О" xr:uid="{00000000-0004-0000-1900-000017000000}"/>
  </hyperlinks>
  <pageMargins left="0.46875" right="0.29166666666666669" top="0.75" bottom="0.60416666666666663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5"/>
  <dimension ref="A1:E27"/>
  <sheetViews>
    <sheetView view="pageLayout" zoomScaleNormal="100" workbookViewId="0">
      <selection sqref="A1:E1"/>
    </sheetView>
  </sheetViews>
  <sheetFormatPr defaultColWidth="9.1796875" defaultRowHeight="14.5"/>
  <cols>
    <col min="1" max="1" width="7.26953125" style="1" customWidth="1"/>
    <col min="2" max="2" width="9.1796875" style="1"/>
    <col min="3" max="3" width="27.453125" style="1" customWidth="1"/>
    <col min="4" max="4" width="10" style="1" customWidth="1"/>
    <col min="5" max="5" width="23.1796875" style="1" customWidth="1"/>
    <col min="6" max="16384" width="9.1796875" style="1"/>
  </cols>
  <sheetData>
    <row r="1" spans="1:5" ht="17.5">
      <c r="A1" s="233" t="s">
        <v>159</v>
      </c>
      <c r="B1" s="233"/>
      <c r="C1" s="233"/>
      <c r="D1" s="233"/>
      <c r="E1" s="233"/>
    </row>
    <row r="3" spans="1:5" ht="15.5">
      <c r="B3" s="152" t="s">
        <v>8</v>
      </c>
      <c r="C3" s="152" t="s">
        <v>160</v>
      </c>
      <c r="D3" s="152" t="s">
        <v>161</v>
      </c>
      <c r="E3" s="196" t="s">
        <v>162</v>
      </c>
    </row>
    <row r="4" spans="1:5" ht="15.5">
      <c r="B4" s="153">
        <v>1</v>
      </c>
      <c r="C4" s="197" t="s">
        <v>206</v>
      </c>
      <c r="D4" s="153"/>
      <c r="E4" s="198"/>
    </row>
    <row r="5" spans="1:5" ht="15.5">
      <c r="B5" s="153">
        <v>2</v>
      </c>
      <c r="C5" s="197" t="s">
        <v>205</v>
      </c>
      <c r="D5" s="153"/>
      <c r="E5" s="198"/>
    </row>
    <row r="6" spans="1:5" ht="15.5">
      <c r="B6" s="153">
        <v>3</v>
      </c>
      <c r="C6" s="197" t="s">
        <v>204</v>
      </c>
      <c r="D6" s="153"/>
      <c r="E6" s="198"/>
    </row>
    <row r="7" spans="1:5" ht="15.5">
      <c r="B7" s="153">
        <v>4</v>
      </c>
      <c r="C7" s="197" t="s">
        <v>203</v>
      </c>
      <c r="D7" s="153"/>
      <c r="E7" s="198"/>
    </row>
    <row r="8" spans="1:5" ht="15.5">
      <c r="B8" s="153">
        <v>5</v>
      </c>
      <c r="C8" s="197" t="s">
        <v>202</v>
      </c>
      <c r="D8" s="153"/>
      <c r="E8" s="198"/>
    </row>
    <row r="9" spans="1:5" ht="15.5">
      <c r="B9" s="153">
        <v>6</v>
      </c>
      <c r="C9" s="197" t="s">
        <v>193</v>
      </c>
      <c r="D9" s="153"/>
      <c r="E9" s="198"/>
    </row>
    <row r="10" spans="1:5" ht="15.5">
      <c r="B10" s="153">
        <v>7</v>
      </c>
      <c r="C10" s="197" t="s">
        <v>192</v>
      </c>
      <c r="D10" s="153"/>
      <c r="E10" s="198"/>
    </row>
    <row r="11" spans="1:5" ht="15.5">
      <c r="B11" s="153">
        <v>8</v>
      </c>
      <c r="C11" s="197" t="s">
        <v>191</v>
      </c>
      <c r="D11" s="153"/>
      <c r="E11" s="198"/>
    </row>
    <row r="12" spans="1:5" ht="15.5">
      <c r="B12" s="153">
        <v>9</v>
      </c>
      <c r="C12" s="197" t="s">
        <v>190</v>
      </c>
      <c r="D12" s="153"/>
      <c r="E12" s="198"/>
    </row>
    <row r="13" spans="1:5" ht="15.5">
      <c r="B13" s="153">
        <v>10</v>
      </c>
      <c r="C13" s="197" t="s">
        <v>189</v>
      </c>
      <c r="D13" s="153"/>
      <c r="E13" s="198"/>
    </row>
    <row r="14" spans="1:5" ht="15.5">
      <c r="B14" s="153">
        <v>11</v>
      </c>
      <c r="C14" s="197" t="s">
        <v>188</v>
      </c>
      <c r="D14" s="153"/>
      <c r="E14" s="198"/>
    </row>
    <row r="15" spans="1:5" ht="15.5">
      <c r="B15" s="153">
        <v>12</v>
      </c>
      <c r="C15" s="197" t="s">
        <v>187</v>
      </c>
      <c r="D15" s="153"/>
      <c r="E15" s="198"/>
    </row>
    <row r="16" spans="1:5" ht="15.5">
      <c r="B16" s="153">
        <v>13</v>
      </c>
      <c r="C16" s="197" t="s">
        <v>186</v>
      </c>
      <c r="D16" s="153"/>
      <c r="E16" s="198"/>
    </row>
    <row r="17" spans="2:5" ht="15.5">
      <c r="B17" s="153">
        <v>14</v>
      </c>
      <c r="C17" s="197" t="s">
        <v>185</v>
      </c>
      <c r="D17" s="153"/>
      <c r="E17" s="198"/>
    </row>
    <row r="18" spans="2:5" ht="15.5">
      <c r="B18" s="153">
        <v>15</v>
      </c>
      <c r="C18" s="197" t="s">
        <v>184</v>
      </c>
      <c r="D18" s="153"/>
      <c r="E18" s="198"/>
    </row>
    <row r="19" spans="2:5" ht="15.5">
      <c r="B19" s="153">
        <v>16</v>
      </c>
      <c r="C19" s="197" t="s">
        <v>201</v>
      </c>
      <c r="D19" s="153"/>
      <c r="E19" s="198"/>
    </row>
    <row r="20" spans="2:5" ht="15.5">
      <c r="B20" s="153">
        <v>17</v>
      </c>
      <c r="C20" s="197" t="s">
        <v>200</v>
      </c>
      <c r="D20" s="153"/>
      <c r="E20" s="198"/>
    </row>
    <row r="21" spans="2:5" ht="15.5">
      <c r="B21" s="153">
        <v>18</v>
      </c>
      <c r="C21" s="197" t="s">
        <v>199</v>
      </c>
      <c r="D21" s="153"/>
      <c r="E21" s="198"/>
    </row>
    <row r="22" spans="2:5" ht="15.5">
      <c r="B22" s="153">
        <v>19</v>
      </c>
      <c r="C22" s="197" t="s">
        <v>198</v>
      </c>
      <c r="D22" s="153"/>
      <c r="E22" s="198"/>
    </row>
    <row r="23" spans="2:5" ht="15.5">
      <c r="B23" s="153">
        <v>20</v>
      </c>
      <c r="C23" s="197" t="s">
        <v>197</v>
      </c>
      <c r="D23" s="153"/>
      <c r="E23" s="198"/>
    </row>
    <row r="24" spans="2:5" ht="15.5">
      <c r="B24" s="153">
        <v>21</v>
      </c>
      <c r="C24" s="197" t="s">
        <v>196</v>
      </c>
      <c r="D24" s="153"/>
      <c r="E24" s="198"/>
    </row>
    <row r="25" spans="2:5" ht="15.5">
      <c r="B25" s="153">
        <v>22</v>
      </c>
      <c r="C25" s="197" t="s">
        <v>322</v>
      </c>
      <c r="D25" s="153"/>
      <c r="E25" s="198"/>
    </row>
    <row r="26" spans="2:5" ht="15.5">
      <c r="B26" s="153">
        <v>23</v>
      </c>
      <c r="C26" s="197" t="s">
        <v>195</v>
      </c>
      <c r="D26" s="153"/>
      <c r="E26" s="198"/>
    </row>
    <row r="27" spans="2:5" ht="15.5">
      <c r="B27" s="153">
        <v>24</v>
      </c>
      <c r="C27" s="197" t="s">
        <v>194</v>
      </c>
      <c r="D27" s="153"/>
      <c r="E27" s="198"/>
    </row>
  </sheetData>
  <sheetProtection password="CC7B" sheet="1" formatCells="0" formatColumns="0" formatRows="0" insertColumns="0" insertRows="0" insertHyperlinks="0" deleteColumns="0" deleteRows="0" sort="0" autoFilter="0" pivotTables="0"/>
  <mergeCells count="1">
    <mergeCell ref="A1:E1"/>
  </mergeCells>
  <hyperlinks>
    <hyperlink ref="A1:E1" location="Инд.показатели!A1" display="Список обучающихся" xr:uid="{00000000-0004-0000-0200-000000000000}"/>
  </hyperlinks>
  <pageMargins left="0.7" right="0.7" top="0.75" bottom="0.75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theme="5"/>
    <pageSetUpPr fitToPage="1"/>
  </sheetPr>
  <dimension ref="A1:V41"/>
  <sheetViews>
    <sheetView view="pageLayout" topLeftCell="A10" zoomScale="85" zoomScaleNormal="85" zoomScalePageLayoutView="85" workbookViewId="0">
      <selection activeCell="D36" sqref="D36"/>
    </sheetView>
  </sheetViews>
  <sheetFormatPr defaultColWidth="9" defaultRowHeight="14.5"/>
  <cols>
    <col min="1" max="1" width="9" style="1"/>
    <col min="2" max="2" width="36.54296875" style="1" customWidth="1"/>
    <col min="3" max="3" width="8.81640625" style="1" customWidth="1"/>
    <col min="4" max="4" width="9.54296875" style="1" customWidth="1"/>
    <col min="5" max="5" width="9.7265625" style="1" customWidth="1"/>
    <col min="6" max="6" width="9.453125" style="1" customWidth="1"/>
    <col min="7" max="8" width="8.81640625" style="1" customWidth="1"/>
    <col min="9" max="9" width="10.81640625" style="1" customWidth="1"/>
    <col min="10" max="10" width="10" style="1" customWidth="1"/>
    <col min="11" max="11" width="9.81640625" style="1" customWidth="1"/>
    <col min="12" max="12" width="9.26953125" style="1" customWidth="1"/>
    <col min="13" max="13" width="9.1796875" style="1" customWidth="1"/>
    <col min="14" max="14" width="8.81640625" style="1" customWidth="1"/>
    <col min="15" max="15" width="7.54296875" style="1" customWidth="1"/>
    <col min="16" max="16" width="7" style="1" customWidth="1"/>
    <col min="17" max="18" width="7.1796875" style="1" customWidth="1"/>
    <col min="19" max="19" width="7.26953125" style="1" customWidth="1"/>
    <col min="20" max="20" width="7.453125" style="1" customWidth="1"/>
    <col min="21" max="21" width="6.7265625" style="1" customWidth="1"/>
    <col min="22" max="22" width="6.81640625" style="1" customWidth="1"/>
    <col min="23" max="16384" width="9" style="1"/>
  </cols>
  <sheetData>
    <row r="1" spans="1:22" ht="17.5">
      <c r="A1" s="240" t="s">
        <v>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</row>
    <row r="2" spans="1:22" ht="17.5">
      <c r="A2" s="33" t="s">
        <v>7</v>
      </c>
      <c r="U2" s="250" t="s">
        <v>154</v>
      </c>
      <c r="V2" s="250"/>
    </row>
    <row r="3" spans="1:22" ht="18.5" thickBot="1">
      <c r="A3" s="34"/>
    </row>
    <row r="4" spans="1:22" ht="41.25" customHeight="1" thickBot="1">
      <c r="A4" s="243" t="s">
        <v>8</v>
      </c>
      <c r="B4" s="243" t="s">
        <v>9</v>
      </c>
      <c r="C4" s="241" t="s">
        <v>10</v>
      </c>
      <c r="D4" s="253"/>
      <c r="E4" s="253"/>
      <c r="F4" s="253"/>
      <c r="G4" s="253"/>
      <c r="H4" s="253"/>
      <c r="I4" s="234" t="s">
        <v>167</v>
      </c>
      <c r="J4" s="235"/>
      <c r="K4" s="235"/>
      <c r="L4" s="235"/>
      <c r="M4" s="235"/>
      <c r="N4" s="236"/>
      <c r="O4" s="237" t="s">
        <v>11</v>
      </c>
      <c r="P4" s="238"/>
      <c r="Q4" s="238"/>
      <c r="R4" s="238"/>
      <c r="S4" s="238"/>
      <c r="T4" s="239"/>
      <c r="U4" s="246" t="s">
        <v>12</v>
      </c>
      <c r="V4" s="247"/>
    </row>
    <row r="5" spans="1:22" ht="99" customHeight="1" thickBot="1">
      <c r="A5" s="244"/>
      <c r="B5" s="244"/>
      <c r="C5" s="241" t="s">
        <v>164</v>
      </c>
      <c r="D5" s="242"/>
      <c r="E5" s="237" t="s">
        <v>166</v>
      </c>
      <c r="F5" s="239"/>
      <c r="G5" s="237" t="s">
        <v>13</v>
      </c>
      <c r="H5" s="239"/>
      <c r="I5" s="251" t="s">
        <v>232</v>
      </c>
      <c r="J5" s="252"/>
      <c r="K5" s="251" t="s">
        <v>234</v>
      </c>
      <c r="L5" s="252"/>
      <c r="M5" s="251" t="s">
        <v>233</v>
      </c>
      <c r="N5" s="252"/>
      <c r="O5" s="241" t="s">
        <v>229</v>
      </c>
      <c r="P5" s="242"/>
      <c r="Q5" s="237" t="s">
        <v>230</v>
      </c>
      <c r="R5" s="239"/>
      <c r="S5" s="241" t="s">
        <v>231</v>
      </c>
      <c r="T5" s="242"/>
      <c r="U5" s="248"/>
      <c r="V5" s="249"/>
    </row>
    <row r="6" spans="1:22" ht="16" thickBot="1">
      <c r="A6" s="245"/>
      <c r="B6" s="245"/>
      <c r="C6" s="14" t="s">
        <v>14</v>
      </c>
      <c r="D6" s="14" t="s">
        <v>15</v>
      </c>
      <c r="E6" s="14" t="s">
        <v>14</v>
      </c>
      <c r="F6" s="14" t="s">
        <v>15</v>
      </c>
      <c r="G6" s="14" t="s">
        <v>14</v>
      </c>
      <c r="H6" s="14" t="s">
        <v>15</v>
      </c>
      <c r="I6" s="14" t="s">
        <v>14</v>
      </c>
      <c r="J6" s="14" t="s">
        <v>15</v>
      </c>
      <c r="K6" s="14" t="s">
        <v>14</v>
      </c>
      <c r="L6" s="14" t="s">
        <v>15</v>
      </c>
      <c r="M6" s="14" t="s">
        <v>14</v>
      </c>
      <c r="N6" s="14" t="s">
        <v>15</v>
      </c>
      <c r="O6" s="14" t="s">
        <v>14</v>
      </c>
      <c r="P6" s="14" t="s">
        <v>15</v>
      </c>
      <c r="Q6" s="14" t="s">
        <v>14</v>
      </c>
      <c r="R6" s="14" t="s">
        <v>15</v>
      </c>
      <c r="S6" s="14" t="s">
        <v>14</v>
      </c>
      <c r="T6" s="14" t="s">
        <v>15</v>
      </c>
      <c r="U6" s="42" t="s">
        <v>14</v>
      </c>
      <c r="V6" s="42" t="s">
        <v>15</v>
      </c>
    </row>
    <row r="7" spans="1:22" ht="18.5" thickBot="1">
      <c r="A7" s="15">
        <v>1</v>
      </c>
      <c r="B7" s="203" t="str">
        <f>'Список группы'!C4</f>
        <v>Бахтин Антон</v>
      </c>
      <c r="C7" s="199">
        <v>3</v>
      </c>
      <c r="D7" s="199">
        <v>4</v>
      </c>
      <c r="E7" s="199">
        <v>3</v>
      </c>
      <c r="F7" s="199">
        <v>4</v>
      </c>
      <c r="G7" s="199">
        <v>3</v>
      </c>
      <c r="H7" s="199">
        <v>4</v>
      </c>
      <c r="I7" s="199">
        <v>4</v>
      </c>
      <c r="J7" s="199">
        <v>5</v>
      </c>
      <c r="K7" s="199">
        <v>4</v>
      </c>
      <c r="L7" s="199">
        <v>5</v>
      </c>
      <c r="M7" s="199">
        <v>3</v>
      </c>
      <c r="N7" s="199">
        <v>4</v>
      </c>
      <c r="O7" s="199">
        <v>3</v>
      </c>
      <c r="P7" s="199">
        <v>4</v>
      </c>
      <c r="Q7" s="199">
        <v>3</v>
      </c>
      <c r="R7" s="199">
        <v>4</v>
      </c>
      <c r="S7" s="199">
        <v>3</v>
      </c>
      <c r="T7" s="199">
        <v>4</v>
      </c>
      <c r="U7" s="200">
        <f>(C7+E7+G7+I7+K7+M7+O7+Q7+S7)/9</f>
        <v>3.2222222222222223</v>
      </c>
      <c r="V7" s="200">
        <f>(D7+F7+H7+J7+L7+N7+P7+R7+T7)/9</f>
        <v>4.2222222222222223</v>
      </c>
    </row>
    <row r="8" spans="1:22" ht="18.5" thickBot="1">
      <c r="A8" s="15">
        <v>2</v>
      </c>
      <c r="B8" s="203" t="str">
        <f>'Список группы'!C5</f>
        <v>Башилова Наталья</v>
      </c>
      <c r="C8" s="199">
        <v>2</v>
      </c>
      <c r="D8" s="199">
        <v>3</v>
      </c>
      <c r="E8" s="199">
        <v>2</v>
      </c>
      <c r="F8" s="199">
        <v>3</v>
      </c>
      <c r="G8" s="199">
        <v>2</v>
      </c>
      <c r="H8" s="199">
        <v>3</v>
      </c>
      <c r="I8" s="199">
        <v>3</v>
      </c>
      <c r="J8" s="199">
        <v>4</v>
      </c>
      <c r="K8" s="199">
        <v>3</v>
      </c>
      <c r="L8" s="199">
        <v>4</v>
      </c>
      <c r="M8" s="199">
        <v>3</v>
      </c>
      <c r="N8" s="199">
        <v>4</v>
      </c>
      <c r="O8" s="199">
        <v>4</v>
      </c>
      <c r="P8" s="199">
        <v>5</v>
      </c>
      <c r="Q8" s="199">
        <v>4</v>
      </c>
      <c r="R8" s="199">
        <v>5</v>
      </c>
      <c r="S8" s="199">
        <v>3</v>
      </c>
      <c r="T8" s="199">
        <v>4</v>
      </c>
      <c r="U8" s="200">
        <f t="shared" ref="U8:U31" si="0">(C8+E8+G8+I8+K8+M8+O8+Q8+S8)/9</f>
        <v>2.8888888888888888</v>
      </c>
      <c r="V8" s="200">
        <f t="shared" ref="V8:V31" si="1">(D8+F8+H8+J8+L8+N8+P8+R8+T8)/9</f>
        <v>3.8888888888888888</v>
      </c>
    </row>
    <row r="9" spans="1:22" ht="18.5" thickBot="1">
      <c r="A9" s="15">
        <v>3</v>
      </c>
      <c r="B9" s="203" t="str">
        <f>'Список группы'!C6</f>
        <v>Бирюкова Екатерина</v>
      </c>
      <c r="C9" s="199">
        <v>5</v>
      </c>
      <c r="D9" s="199">
        <v>5</v>
      </c>
      <c r="E9" s="199">
        <v>5</v>
      </c>
      <c r="F9" s="199">
        <v>5</v>
      </c>
      <c r="G9" s="199">
        <v>5</v>
      </c>
      <c r="H9" s="199">
        <v>5</v>
      </c>
      <c r="I9" s="199">
        <v>5</v>
      </c>
      <c r="J9" s="199">
        <v>5</v>
      </c>
      <c r="K9" s="199">
        <v>5</v>
      </c>
      <c r="L9" s="199">
        <v>5</v>
      </c>
      <c r="M9" s="199">
        <v>5</v>
      </c>
      <c r="N9" s="199">
        <v>5</v>
      </c>
      <c r="O9" s="199">
        <v>5</v>
      </c>
      <c r="P9" s="199">
        <v>5</v>
      </c>
      <c r="Q9" s="199">
        <v>5</v>
      </c>
      <c r="R9" s="199">
        <v>5</v>
      </c>
      <c r="S9" s="199">
        <v>5</v>
      </c>
      <c r="T9" s="199">
        <v>5</v>
      </c>
      <c r="U9" s="200">
        <f t="shared" si="0"/>
        <v>5</v>
      </c>
      <c r="V9" s="200">
        <f t="shared" si="1"/>
        <v>5</v>
      </c>
    </row>
    <row r="10" spans="1:22" ht="18.5" thickBot="1">
      <c r="A10" s="15">
        <v>4</v>
      </c>
      <c r="B10" s="203" t="str">
        <f>'Список группы'!C7</f>
        <v>Власов Дмитрий</v>
      </c>
      <c r="C10" s="199">
        <v>3</v>
      </c>
      <c r="D10" s="199">
        <v>2</v>
      </c>
      <c r="E10" s="199">
        <v>4</v>
      </c>
      <c r="F10" s="199">
        <v>3</v>
      </c>
      <c r="G10" s="199">
        <v>5</v>
      </c>
      <c r="H10" s="199">
        <v>3</v>
      </c>
      <c r="I10" s="199">
        <v>4</v>
      </c>
      <c r="J10" s="199">
        <v>3</v>
      </c>
      <c r="K10" s="199">
        <v>4</v>
      </c>
      <c r="L10" s="199">
        <v>2</v>
      </c>
      <c r="M10" s="199">
        <v>3</v>
      </c>
      <c r="N10" s="199">
        <v>2</v>
      </c>
      <c r="O10" s="199">
        <v>3</v>
      </c>
      <c r="P10" s="199">
        <v>2</v>
      </c>
      <c r="Q10" s="199">
        <v>3</v>
      </c>
      <c r="R10" s="199">
        <v>3</v>
      </c>
      <c r="S10" s="199">
        <v>4</v>
      </c>
      <c r="T10" s="199">
        <v>3</v>
      </c>
      <c r="U10" s="200">
        <f t="shared" si="0"/>
        <v>3.6666666666666665</v>
      </c>
      <c r="V10" s="200">
        <f t="shared" si="1"/>
        <v>2.5555555555555554</v>
      </c>
    </row>
    <row r="11" spans="1:22" ht="18.5" thickBot="1">
      <c r="A11" s="15">
        <v>5</v>
      </c>
      <c r="B11" s="203" t="str">
        <f>'Список группы'!C8</f>
        <v>Гущина Софья</v>
      </c>
      <c r="C11" s="199">
        <v>3</v>
      </c>
      <c r="D11" s="199">
        <v>4</v>
      </c>
      <c r="E11" s="199">
        <v>3</v>
      </c>
      <c r="F11" s="199">
        <v>4</v>
      </c>
      <c r="G11" s="199">
        <v>3</v>
      </c>
      <c r="H11" s="199">
        <v>4</v>
      </c>
      <c r="I11" s="199">
        <v>4</v>
      </c>
      <c r="J11" s="199">
        <v>5</v>
      </c>
      <c r="K11" s="199">
        <v>4</v>
      </c>
      <c r="L11" s="199">
        <v>5</v>
      </c>
      <c r="M11" s="199">
        <v>3</v>
      </c>
      <c r="N11" s="199">
        <v>4</v>
      </c>
      <c r="O11" s="199">
        <v>3</v>
      </c>
      <c r="P11" s="199">
        <v>4</v>
      </c>
      <c r="Q11" s="199">
        <v>3</v>
      </c>
      <c r="R11" s="199">
        <v>4</v>
      </c>
      <c r="S11" s="199">
        <v>3</v>
      </c>
      <c r="T11" s="199">
        <v>4</v>
      </c>
      <c r="U11" s="200">
        <f t="shared" si="0"/>
        <v>3.2222222222222223</v>
      </c>
      <c r="V11" s="200">
        <f t="shared" si="1"/>
        <v>4.2222222222222223</v>
      </c>
    </row>
    <row r="12" spans="1:22" ht="18.5" thickBot="1">
      <c r="A12" s="15">
        <v>6</v>
      </c>
      <c r="B12" s="203" t="str">
        <f>'Список группы'!C9</f>
        <v>Десятниченко Кирилл</v>
      </c>
      <c r="C12" s="199">
        <v>2</v>
      </c>
      <c r="D12" s="199">
        <v>3</v>
      </c>
      <c r="E12" s="199">
        <v>2</v>
      </c>
      <c r="F12" s="199">
        <v>3</v>
      </c>
      <c r="G12" s="199">
        <v>2</v>
      </c>
      <c r="H12" s="199">
        <v>3</v>
      </c>
      <c r="I12" s="199">
        <v>3</v>
      </c>
      <c r="J12" s="199">
        <v>4</v>
      </c>
      <c r="K12" s="199">
        <v>3</v>
      </c>
      <c r="L12" s="199">
        <v>4</v>
      </c>
      <c r="M12" s="199">
        <v>3</v>
      </c>
      <c r="N12" s="199">
        <v>4</v>
      </c>
      <c r="O12" s="199">
        <v>4</v>
      </c>
      <c r="P12" s="199">
        <v>5</v>
      </c>
      <c r="Q12" s="199">
        <v>4</v>
      </c>
      <c r="R12" s="199">
        <v>5</v>
      </c>
      <c r="S12" s="199">
        <v>3</v>
      </c>
      <c r="T12" s="199">
        <v>4</v>
      </c>
      <c r="U12" s="200">
        <f t="shared" si="0"/>
        <v>2.8888888888888888</v>
      </c>
      <c r="V12" s="200">
        <f t="shared" si="1"/>
        <v>3.8888888888888888</v>
      </c>
    </row>
    <row r="13" spans="1:22" ht="18.5" thickBot="1">
      <c r="A13" s="15">
        <v>7</v>
      </c>
      <c r="B13" s="203" t="str">
        <f>'Список группы'!C10</f>
        <v>Йолсал Дениз</v>
      </c>
      <c r="C13" s="199">
        <v>5</v>
      </c>
      <c r="D13" s="199">
        <v>5</v>
      </c>
      <c r="E13" s="199">
        <v>5</v>
      </c>
      <c r="F13" s="199">
        <v>5</v>
      </c>
      <c r="G13" s="199">
        <v>5</v>
      </c>
      <c r="H13" s="199">
        <v>5</v>
      </c>
      <c r="I13" s="199">
        <v>5</v>
      </c>
      <c r="J13" s="199">
        <v>5</v>
      </c>
      <c r="K13" s="199">
        <v>5</v>
      </c>
      <c r="L13" s="199">
        <v>5</v>
      </c>
      <c r="M13" s="199">
        <v>5</v>
      </c>
      <c r="N13" s="199">
        <v>5</v>
      </c>
      <c r="O13" s="199">
        <v>5</v>
      </c>
      <c r="P13" s="199">
        <v>5</v>
      </c>
      <c r="Q13" s="199">
        <v>5</v>
      </c>
      <c r="R13" s="199">
        <v>5</v>
      </c>
      <c r="S13" s="199">
        <v>5</v>
      </c>
      <c r="T13" s="199">
        <v>5</v>
      </c>
      <c r="U13" s="200">
        <f t="shared" si="0"/>
        <v>5</v>
      </c>
      <c r="V13" s="200">
        <f t="shared" si="1"/>
        <v>5</v>
      </c>
    </row>
    <row r="14" spans="1:22" ht="18.5" thickBot="1">
      <c r="A14" s="15">
        <v>8</v>
      </c>
      <c r="B14" s="203" t="str">
        <f>'Список группы'!C11</f>
        <v>Кирилина Виктория</v>
      </c>
      <c r="C14" s="199">
        <v>3</v>
      </c>
      <c r="D14" s="199">
        <v>2</v>
      </c>
      <c r="E14" s="199">
        <v>4</v>
      </c>
      <c r="F14" s="199">
        <v>3</v>
      </c>
      <c r="G14" s="199">
        <v>5</v>
      </c>
      <c r="H14" s="199">
        <v>3</v>
      </c>
      <c r="I14" s="199">
        <v>4</v>
      </c>
      <c r="J14" s="199">
        <v>3</v>
      </c>
      <c r="K14" s="199">
        <v>4</v>
      </c>
      <c r="L14" s="199">
        <v>2</v>
      </c>
      <c r="M14" s="199">
        <v>3</v>
      </c>
      <c r="N14" s="199">
        <v>2</v>
      </c>
      <c r="O14" s="199">
        <v>3</v>
      </c>
      <c r="P14" s="199">
        <v>2</v>
      </c>
      <c r="Q14" s="199">
        <v>3</v>
      </c>
      <c r="R14" s="199">
        <v>3</v>
      </c>
      <c r="S14" s="199">
        <v>4</v>
      </c>
      <c r="T14" s="199">
        <v>3</v>
      </c>
      <c r="U14" s="200">
        <f t="shared" si="0"/>
        <v>3.6666666666666665</v>
      </c>
      <c r="V14" s="200">
        <f t="shared" si="1"/>
        <v>2.5555555555555554</v>
      </c>
    </row>
    <row r="15" spans="1:22" ht="18.5" thickBot="1">
      <c r="A15" s="15">
        <v>9</v>
      </c>
      <c r="B15" s="203" t="str">
        <f>'Список группы'!C12</f>
        <v>Князева Алиса</v>
      </c>
      <c r="C15" s="199">
        <v>3</v>
      </c>
      <c r="D15" s="199">
        <v>4</v>
      </c>
      <c r="E15" s="199">
        <v>3</v>
      </c>
      <c r="F15" s="199">
        <v>4</v>
      </c>
      <c r="G15" s="199">
        <v>3</v>
      </c>
      <c r="H15" s="199">
        <v>4</v>
      </c>
      <c r="I15" s="199">
        <v>4</v>
      </c>
      <c r="J15" s="199">
        <v>5</v>
      </c>
      <c r="K15" s="199">
        <v>4</v>
      </c>
      <c r="L15" s="199">
        <v>5</v>
      </c>
      <c r="M15" s="199">
        <v>3</v>
      </c>
      <c r="N15" s="199">
        <v>4</v>
      </c>
      <c r="O15" s="199">
        <v>3</v>
      </c>
      <c r="P15" s="199">
        <v>4</v>
      </c>
      <c r="Q15" s="199">
        <v>3</v>
      </c>
      <c r="R15" s="199">
        <v>4</v>
      </c>
      <c r="S15" s="199">
        <v>3</v>
      </c>
      <c r="T15" s="199">
        <v>4</v>
      </c>
      <c r="U15" s="200">
        <f t="shared" si="0"/>
        <v>3.2222222222222223</v>
      </c>
      <c r="V15" s="200">
        <f t="shared" si="1"/>
        <v>4.2222222222222223</v>
      </c>
    </row>
    <row r="16" spans="1:22" ht="18.5" thickBot="1">
      <c r="A16" s="15">
        <v>10</v>
      </c>
      <c r="B16" s="203" t="str">
        <f>'Список группы'!C13</f>
        <v>Максимова Анна</v>
      </c>
      <c r="C16" s="199">
        <v>2</v>
      </c>
      <c r="D16" s="199">
        <v>3</v>
      </c>
      <c r="E16" s="199">
        <v>2</v>
      </c>
      <c r="F16" s="199">
        <v>3</v>
      </c>
      <c r="G16" s="199">
        <v>2</v>
      </c>
      <c r="H16" s="199">
        <v>3</v>
      </c>
      <c r="I16" s="199">
        <v>3</v>
      </c>
      <c r="J16" s="199">
        <v>4</v>
      </c>
      <c r="K16" s="199">
        <v>3</v>
      </c>
      <c r="L16" s="199">
        <v>4</v>
      </c>
      <c r="M16" s="199">
        <v>3</v>
      </c>
      <c r="N16" s="199">
        <v>4</v>
      </c>
      <c r="O16" s="199">
        <v>4</v>
      </c>
      <c r="P16" s="199">
        <v>5</v>
      </c>
      <c r="Q16" s="199">
        <v>4</v>
      </c>
      <c r="R16" s="199">
        <v>5</v>
      </c>
      <c r="S16" s="199">
        <v>3</v>
      </c>
      <c r="T16" s="199">
        <v>4</v>
      </c>
      <c r="U16" s="200">
        <f t="shared" si="0"/>
        <v>2.8888888888888888</v>
      </c>
      <c r="V16" s="200">
        <f t="shared" si="1"/>
        <v>3.8888888888888888</v>
      </c>
    </row>
    <row r="17" spans="1:22" ht="18.5" thickBot="1">
      <c r="A17" s="15">
        <v>11</v>
      </c>
      <c r="B17" s="203" t="str">
        <f>'Список группы'!C14</f>
        <v>Меньшов Алексей</v>
      </c>
      <c r="C17" s="199">
        <v>5</v>
      </c>
      <c r="D17" s="199">
        <v>5</v>
      </c>
      <c r="E17" s="199">
        <v>5</v>
      </c>
      <c r="F17" s="199">
        <v>5</v>
      </c>
      <c r="G17" s="199">
        <v>5</v>
      </c>
      <c r="H17" s="199">
        <v>5</v>
      </c>
      <c r="I17" s="199">
        <v>5</v>
      </c>
      <c r="J17" s="199">
        <v>5</v>
      </c>
      <c r="K17" s="199">
        <v>5</v>
      </c>
      <c r="L17" s="199">
        <v>5</v>
      </c>
      <c r="M17" s="199">
        <v>5</v>
      </c>
      <c r="N17" s="199">
        <v>5</v>
      </c>
      <c r="O17" s="199">
        <v>5</v>
      </c>
      <c r="P17" s="199">
        <v>5</v>
      </c>
      <c r="Q17" s="199">
        <v>5</v>
      </c>
      <c r="R17" s="199">
        <v>5</v>
      </c>
      <c r="S17" s="199">
        <v>5</v>
      </c>
      <c r="T17" s="199">
        <v>5</v>
      </c>
      <c r="U17" s="200">
        <f t="shared" si="0"/>
        <v>5</v>
      </c>
      <c r="V17" s="200">
        <f t="shared" si="1"/>
        <v>5</v>
      </c>
    </row>
    <row r="18" spans="1:22" ht="18.5" thickBot="1">
      <c r="A18" s="15">
        <v>12</v>
      </c>
      <c r="B18" s="203" t="str">
        <f>'Список группы'!C15</f>
        <v>Муравлев Даниил</v>
      </c>
      <c r="C18" s="199">
        <v>3</v>
      </c>
      <c r="D18" s="199">
        <v>2</v>
      </c>
      <c r="E18" s="199">
        <v>4</v>
      </c>
      <c r="F18" s="199">
        <v>3</v>
      </c>
      <c r="G18" s="199">
        <v>5</v>
      </c>
      <c r="H18" s="199">
        <v>3</v>
      </c>
      <c r="I18" s="199">
        <v>4</v>
      </c>
      <c r="J18" s="199">
        <v>3</v>
      </c>
      <c r="K18" s="199">
        <v>4</v>
      </c>
      <c r="L18" s="199">
        <v>2</v>
      </c>
      <c r="M18" s="199">
        <v>3</v>
      </c>
      <c r="N18" s="199">
        <v>2</v>
      </c>
      <c r="O18" s="199">
        <v>3</v>
      </c>
      <c r="P18" s="199">
        <v>2</v>
      </c>
      <c r="Q18" s="199">
        <v>3</v>
      </c>
      <c r="R18" s="199">
        <v>3</v>
      </c>
      <c r="S18" s="199">
        <v>4</v>
      </c>
      <c r="T18" s="199">
        <v>3</v>
      </c>
      <c r="U18" s="200">
        <f t="shared" si="0"/>
        <v>3.6666666666666665</v>
      </c>
      <c r="V18" s="200">
        <f t="shared" si="1"/>
        <v>2.5555555555555554</v>
      </c>
    </row>
    <row r="19" spans="1:22" ht="18.5" thickBot="1">
      <c r="A19" s="15">
        <v>13</v>
      </c>
      <c r="B19" s="203" t="str">
        <f>'Список группы'!C16</f>
        <v xml:space="preserve">Панов Тимофей </v>
      </c>
      <c r="C19" s="199">
        <v>3</v>
      </c>
      <c r="D19" s="199">
        <v>4</v>
      </c>
      <c r="E19" s="199">
        <v>3</v>
      </c>
      <c r="F19" s="199">
        <v>4</v>
      </c>
      <c r="G19" s="199">
        <v>3</v>
      </c>
      <c r="H19" s="199">
        <v>4</v>
      </c>
      <c r="I19" s="199">
        <v>4</v>
      </c>
      <c r="J19" s="199">
        <v>5</v>
      </c>
      <c r="K19" s="199">
        <v>4</v>
      </c>
      <c r="L19" s="199">
        <v>5</v>
      </c>
      <c r="M19" s="199">
        <v>3</v>
      </c>
      <c r="N19" s="199">
        <v>4</v>
      </c>
      <c r="O19" s="199">
        <v>3</v>
      </c>
      <c r="P19" s="199">
        <v>4</v>
      </c>
      <c r="Q19" s="199">
        <v>3</v>
      </c>
      <c r="R19" s="199">
        <v>4</v>
      </c>
      <c r="S19" s="199">
        <v>3</v>
      </c>
      <c r="T19" s="199">
        <v>4</v>
      </c>
      <c r="U19" s="200">
        <f t="shared" si="0"/>
        <v>3.2222222222222223</v>
      </c>
      <c r="V19" s="200">
        <f t="shared" si="1"/>
        <v>4.2222222222222223</v>
      </c>
    </row>
    <row r="20" spans="1:22" ht="18.5" thickBot="1">
      <c r="A20" s="15">
        <v>14</v>
      </c>
      <c r="B20" s="203" t="str">
        <f>'Список группы'!C17</f>
        <v xml:space="preserve">Саркисов Илья </v>
      </c>
      <c r="C20" s="199">
        <v>2</v>
      </c>
      <c r="D20" s="199">
        <v>3</v>
      </c>
      <c r="E20" s="199">
        <v>2</v>
      </c>
      <c r="F20" s="199">
        <v>3</v>
      </c>
      <c r="G20" s="199">
        <v>2</v>
      </c>
      <c r="H20" s="199">
        <v>3</v>
      </c>
      <c r="I20" s="199">
        <v>3</v>
      </c>
      <c r="J20" s="199">
        <v>4</v>
      </c>
      <c r="K20" s="199">
        <v>3</v>
      </c>
      <c r="L20" s="199">
        <v>4</v>
      </c>
      <c r="M20" s="199">
        <v>3</v>
      </c>
      <c r="N20" s="199">
        <v>4</v>
      </c>
      <c r="O20" s="199">
        <v>4</v>
      </c>
      <c r="P20" s="199">
        <v>5</v>
      </c>
      <c r="Q20" s="199">
        <v>4</v>
      </c>
      <c r="R20" s="199">
        <v>5</v>
      </c>
      <c r="S20" s="199">
        <v>3</v>
      </c>
      <c r="T20" s="199">
        <v>4</v>
      </c>
      <c r="U20" s="200">
        <f t="shared" si="0"/>
        <v>2.8888888888888888</v>
      </c>
      <c r="V20" s="200">
        <f t="shared" si="1"/>
        <v>3.8888888888888888</v>
      </c>
    </row>
    <row r="21" spans="1:22" ht="18.5" thickBot="1">
      <c r="A21" s="15">
        <v>15</v>
      </c>
      <c r="B21" s="203" t="str">
        <f>'Список группы'!C18</f>
        <v xml:space="preserve">Свирская Анастасия </v>
      </c>
      <c r="C21" s="199">
        <v>5</v>
      </c>
      <c r="D21" s="199">
        <v>5</v>
      </c>
      <c r="E21" s="199">
        <v>5</v>
      </c>
      <c r="F21" s="199">
        <v>5</v>
      </c>
      <c r="G21" s="199">
        <v>5</v>
      </c>
      <c r="H21" s="199">
        <v>5</v>
      </c>
      <c r="I21" s="199">
        <v>5</v>
      </c>
      <c r="J21" s="199">
        <v>5</v>
      </c>
      <c r="K21" s="199">
        <v>5</v>
      </c>
      <c r="L21" s="199">
        <v>5</v>
      </c>
      <c r="M21" s="199">
        <v>5</v>
      </c>
      <c r="N21" s="199">
        <v>5</v>
      </c>
      <c r="O21" s="199">
        <v>5</v>
      </c>
      <c r="P21" s="199">
        <v>5</v>
      </c>
      <c r="Q21" s="199">
        <v>5</v>
      </c>
      <c r="R21" s="199">
        <v>5</v>
      </c>
      <c r="S21" s="199">
        <v>5</v>
      </c>
      <c r="T21" s="199">
        <v>5</v>
      </c>
      <c r="U21" s="200">
        <f t="shared" si="0"/>
        <v>5</v>
      </c>
      <c r="V21" s="200">
        <f t="shared" si="1"/>
        <v>5</v>
      </c>
    </row>
    <row r="22" spans="1:22" ht="18.5" thickBot="1">
      <c r="A22" s="15">
        <v>16</v>
      </c>
      <c r="B22" s="203" t="str">
        <f>'Список группы'!C19</f>
        <v>Семенина Елизавета</v>
      </c>
      <c r="C22" s="199">
        <v>3</v>
      </c>
      <c r="D22" s="199">
        <v>2</v>
      </c>
      <c r="E22" s="199">
        <v>4</v>
      </c>
      <c r="F22" s="199">
        <v>3</v>
      </c>
      <c r="G22" s="199">
        <v>5</v>
      </c>
      <c r="H22" s="199">
        <v>3</v>
      </c>
      <c r="I22" s="199">
        <v>4</v>
      </c>
      <c r="J22" s="199">
        <v>3</v>
      </c>
      <c r="K22" s="199">
        <v>4</v>
      </c>
      <c r="L22" s="199">
        <v>2</v>
      </c>
      <c r="M22" s="199">
        <v>3</v>
      </c>
      <c r="N22" s="199">
        <v>2</v>
      </c>
      <c r="O22" s="199">
        <v>3</v>
      </c>
      <c r="P22" s="199">
        <v>2</v>
      </c>
      <c r="Q22" s="199">
        <v>3</v>
      </c>
      <c r="R22" s="199">
        <v>3</v>
      </c>
      <c r="S22" s="199">
        <v>4</v>
      </c>
      <c r="T22" s="199">
        <v>3</v>
      </c>
      <c r="U22" s="200">
        <f t="shared" si="0"/>
        <v>3.6666666666666665</v>
      </c>
      <c r="V22" s="200">
        <f t="shared" si="1"/>
        <v>2.5555555555555554</v>
      </c>
    </row>
    <row r="23" spans="1:22" ht="18.5" thickBot="1">
      <c r="A23" s="15">
        <v>17</v>
      </c>
      <c r="B23" s="203" t="str">
        <f>'Список группы'!C20</f>
        <v>Сергеев Алексей</v>
      </c>
      <c r="C23" s="199">
        <v>3</v>
      </c>
      <c r="D23" s="199">
        <v>4</v>
      </c>
      <c r="E23" s="199">
        <v>3</v>
      </c>
      <c r="F23" s="199">
        <v>4</v>
      </c>
      <c r="G23" s="199">
        <v>3</v>
      </c>
      <c r="H23" s="199">
        <v>4</v>
      </c>
      <c r="I23" s="199">
        <v>4</v>
      </c>
      <c r="J23" s="199">
        <v>5</v>
      </c>
      <c r="K23" s="199">
        <v>4</v>
      </c>
      <c r="L23" s="199">
        <v>5</v>
      </c>
      <c r="M23" s="199">
        <v>3</v>
      </c>
      <c r="N23" s="199">
        <v>4</v>
      </c>
      <c r="O23" s="199">
        <v>3</v>
      </c>
      <c r="P23" s="199">
        <v>4</v>
      </c>
      <c r="Q23" s="199">
        <v>3</v>
      </c>
      <c r="R23" s="199">
        <v>4</v>
      </c>
      <c r="S23" s="199">
        <v>3</v>
      </c>
      <c r="T23" s="199">
        <v>4</v>
      </c>
      <c r="U23" s="200">
        <f t="shared" si="0"/>
        <v>3.2222222222222223</v>
      </c>
      <c r="V23" s="200">
        <f t="shared" si="1"/>
        <v>4.2222222222222223</v>
      </c>
    </row>
    <row r="24" spans="1:22" ht="18.5" thickBot="1">
      <c r="A24" s="15">
        <v>18</v>
      </c>
      <c r="B24" s="203" t="str">
        <f>'Список группы'!C21</f>
        <v>Солопов Максим</v>
      </c>
      <c r="C24" s="199">
        <v>2</v>
      </c>
      <c r="D24" s="199">
        <v>3</v>
      </c>
      <c r="E24" s="199">
        <v>2</v>
      </c>
      <c r="F24" s="199">
        <v>3</v>
      </c>
      <c r="G24" s="199">
        <v>2</v>
      </c>
      <c r="H24" s="199">
        <v>3</v>
      </c>
      <c r="I24" s="199">
        <v>3</v>
      </c>
      <c r="J24" s="199">
        <v>4</v>
      </c>
      <c r="K24" s="199">
        <v>3</v>
      </c>
      <c r="L24" s="199">
        <v>4</v>
      </c>
      <c r="M24" s="199">
        <v>3</v>
      </c>
      <c r="N24" s="199">
        <v>4</v>
      </c>
      <c r="O24" s="199">
        <v>4</v>
      </c>
      <c r="P24" s="199">
        <v>5</v>
      </c>
      <c r="Q24" s="199">
        <v>4</v>
      </c>
      <c r="R24" s="199">
        <v>5</v>
      </c>
      <c r="S24" s="199">
        <v>3</v>
      </c>
      <c r="T24" s="199">
        <v>4</v>
      </c>
      <c r="U24" s="200">
        <f t="shared" si="0"/>
        <v>2.8888888888888888</v>
      </c>
      <c r="V24" s="200">
        <f t="shared" si="1"/>
        <v>3.8888888888888888</v>
      </c>
    </row>
    <row r="25" spans="1:22" ht="18.5" thickBot="1">
      <c r="A25" s="15">
        <v>19</v>
      </c>
      <c r="B25" s="203" t="str">
        <f>'Список группы'!C22</f>
        <v xml:space="preserve">Стригунов Александр </v>
      </c>
      <c r="C25" s="199">
        <v>5</v>
      </c>
      <c r="D25" s="199">
        <v>5</v>
      </c>
      <c r="E25" s="199">
        <v>5</v>
      </c>
      <c r="F25" s="199">
        <v>5</v>
      </c>
      <c r="G25" s="199">
        <v>5</v>
      </c>
      <c r="H25" s="199">
        <v>5</v>
      </c>
      <c r="I25" s="199">
        <v>5</v>
      </c>
      <c r="J25" s="199">
        <v>5</v>
      </c>
      <c r="K25" s="199">
        <v>5</v>
      </c>
      <c r="L25" s="199">
        <v>5</v>
      </c>
      <c r="M25" s="199">
        <v>5</v>
      </c>
      <c r="N25" s="199">
        <v>5</v>
      </c>
      <c r="O25" s="199">
        <v>5</v>
      </c>
      <c r="P25" s="199">
        <v>5</v>
      </c>
      <c r="Q25" s="199">
        <v>5</v>
      </c>
      <c r="R25" s="199">
        <v>5</v>
      </c>
      <c r="S25" s="199">
        <v>5</v>
      </c>
      <c r="T25" s="199">
        <v>5</v>
      </c>
      <c r="U25" s="200">
        <f t="shared" si="0"/>
        <v>5</v>
      </c>
      <c r="V25" s="200">
        <f t="shared" si="1"/>
        <v>5</v>
      </c>
    </row>
    <row r="26" spans="1:22" ht="18.5" thickBot="1">
      <c r="A26" s="15">
        <v>20</v>
      </c>
      <c r="B26" s="203" t="str">
        <f>'Список группы'!C23</f>
        <v>Тихонов Данил</v>
      </c>
      <c r="C26" s="199">
        <v>3</v>
      </c>
      <c r="D26" s="199">
        <v>2</v>
      </c>
      <c r="E26" s="199">
        <v>4</v>
      </c>
      <c r="F26" s="199">
        <v>3</v>
      </c>
      <c r="G26" s="199">
        <v>5</v>
      </c>
      <c r="H26" s="199">
        <v>3</v>
      </c>
      <c r="I26" s="199">
        <v>4</v>
      </c>
      <c r="J26" s="199">
        <v>3</v>
      </c>
      <c r="K26" s="199">
        <v>4</v>
      </c>
      <c r="L26" s="199">
        <v>2</v>
      </c>
      <c r="M26" s="199">
        <v>3</v>
      </c>
      <c r="N26" s="199">
        <v>2</v>
      </c>
      <c r="O26" s="199">
        <v>3</v>
      </c>
      <c r="P26" s="199">
        <v>2</v>
      </c>
      <c r="Q26" s="199">
        <v>3</v>
      </c>
      <c r="R26" s="199">
        <v>3</v>
      </c>
      <c r="S26" s="199">
        <v>4</v>
      </c>
      <c r="T26" s="199">
        <v>3</v>
      </c>
      <c r="U26" s="200">
        <f t="shared" si="0"/>
        <v>3.6666666666666665</v>
      </c>
      <c r="V26" s="200">
        <f t="shared" si="1"/>
        <v>2.5555555555555554</v>
      </c>
    </row>
    <row r="27" spans="1:22" ht="18.5" thickBot="1">
      <c r="A27" s="15">
        <v>21</v>
      </c>
      <c r="B27" s="203" t="str">
        <f>'Список группы'!C24</f>
        <v>Федоров Данила</v>
      </c>
      <c r="C27" s="199">
        <v>3</v>
      </c>
      <c r="D27" s="199">
        <v>4</v>
      </c>
      <c r="E27" s="199">
        <v>3</v>
      </c>
      <c r="F27" s="199">
        <v>4</v>
      </c>
      <c r="G27" s="199">
        <v>3</v>
      </c>
      <c r="H27" s="199">
        <v>4</v>
      </c>
      <c r="I27" s="199">
        <v>4</v>
      </c>
      <c r="J27" s="199">
        <v>5</v>
      </c>
      <c r="K27" s="199">
        <v>4</v>
      </c>
      <c r="L27" s="199">
        <v>5</v>
      </c>
      <c r="M27" s="199">
        <v>3</v>
      </c>
      <c r="N27" s="199">
        <v>4</v>
      </c>
      <c r="O27" s="199">
        <v>3</v>
      </c>
      <c r="P27" s="199">
        <v>4</v>
      </c>
      <c r="Q27" s="199">
        <v>3</v>
      </c>
      <c r="R27" s="199">
        <v>4</v>
      </c>
      <c r="S27" s="199">
        <v>3</v>
      </c>
      <c r="T27" s="199">
        <v>4</v>
      </c>
      <c r="U27" s="200">
        <f t="shared" si="0"/>
        <v>3.2222222222222223</v>
      </c>
      <c r="V27" s="200">
        <f t="shared" si="1"/>
        <v>4.2222222222222223</v>
      </c>
    </row>
    <row r="28" spans="1:22" ht="18.5" thickBot="1">
      <c r="A28" s="15">
        <v>22</v>
      </c>
      <c r="B28" s="203" t="str">
        <f>'Список группы'!C25</f>
        <v>Чалдина Дарья</v>
      </c>
      <c r="C28" s="199">
        <v>2</v>
      </c>
      <c r="D28" s="199">
        <v>3</v>
      </c>
      <c r="E28" s="199">
        <v>2</v>
      </c>
      <c r="F28" s="199">
        <v>3</v>
      </c>
      <c r="G28" s="199">
        <v>2</v>
      </c>
      <c r="H28" s="199">
        <v>3</v>
      </c>
      <c r="I28" s="199">
        <v>3</v>
      </c>
      <c r="J28" s="199">
        <v>4</v>
      </c>
      <c r="K28" s="199">
        <v>3</v>
      </c>
      <c r="L28" s="199">
        <v>4</v>
      </c>
      <c r="M28" s="199">
        <v>3</v>
      </c>
      <c r="N28" s="199">
        <v>4</v>
      </c>
      <c r="O28" s="199">
        <v>4</v>
      </c>
      <c r="P28" s="199">
        <v>5</v>
      </c>
      <c r="Q28" s="199">
        <v>4</v>
      </c>
      <c r="R28" s="199">
        <v>5</v>
      </c>
      <c r="S28" s="199">
        <v>3</v>
      </c>
      <c r="T28" s="199">
        <v>4</v>
      </c>
      <c r="U28" s="200">
        <f t="shared" si="0"/>
        <v>2.8888888888888888</v>
      </c>
      <c r="V28" s="200">
        <f t="shared" si="1"/>
        <v>3.8888888888888888</v>
      </c>
    </row>
    <row r="29" spans="1:22" ht="18.5" thickBot="1">
      <c r="A29" s="15">
        <v>23</v>
      </c>
      <c r="B29" s="203" t="str">
        <f>'Список группы'!C26</f>
        <v xml:space="preserve">Черногоров Аркадий </v>
      </c>
      <c r="C29" s="199">
        <v>5</v>
      </c>
      <c r="D29" s="199">
        <v>5</v>
      </c>
      <c r="E29" s="199">
        <v>5</v>
      </c>
      <c r="F29" s="199">
        <v>5</v>
      </c>
      <c r="G29" s="199">
        <v>5</v>
      </c>
      <c r="H29" s="199">
        <v>5</v>
      </c>
      <c r="I29" s="199">
        <v>5</v>
      </c>
      <c r="J29" s="199">
        <v>5</v>
      </c>
      <c r="K29" s="199">
        <v>5</v>
      </c>
      <c r="L29" s="199">
        <v>5</v>
      </c>
      <c r="M29" s="199">
        <v>5</v>
      </c>
      <c r="N29" s="199">
        <v>5</v>
      </c>
      <c r="O29" s="199">
        <v>5</v>
      </c>
      <c r="P29" s="199">
        <v>5</v>
      </c>
      <c r="Q29" s="199">
        <v>5</v>
      </c>
      <c r="R29" s="199">
        <v>5</v>
      </c>
      <c r="S29" s="199">
        <v>5</v>
      </c>
      <c r="T29" s="199">
        <v>5</v>
      </c>
      <c r="U29" s="200">
        <f t="shared" si="0"/>
        <v>5</v>
      </c>
      <c r="V29" s="200">
        <f t="shared" si="1"/>
        <v>5</v>
      </c>
    </row>
    <row r="30" spans="1:22" ht="18.5" thickBot="1">
      <c r="A30" s="15">
        <v>24</v>
      </c>
      <c r="B30" s="203" t="str">
        <f>'Список группы'!C27</f>
        <v xml:space="preserve">Шагабудинов Владислав </v>
      </c>
      <c r="C30" s="199">
        <v>3</v>
      </c>
      <c r="D30" s="199">
        <v>2</v>
      </c>
      <c r="E30" s="199">
        <v>4</v>
      </c>
      <c r="F30" s="199">
        <v>3</v>
      </c>
      <c r="G30" s="199">
        <v>5</v>
      </c>
      <c r="H30" s="199">
        <v>3</v>
      </c>
      <c r="I30" s="199">
        <v>4</v>
      </c>
      <c r="J30" s="199">
        <v>3</v>
      </c>
      <c r="K30" s="199">
        <v>4</v>
      </c>
      <c r="L30" s="199">
        <v>2</v>
      </c>
      <c r="M30" s="199">
        <v>3</v>
      </c>
      <c r="N30" s="199">
        <v>2</v>
      </c>
      <c r="O30" s="199">
        <v>3</v>
      </c>
      <c r="P30" s="199">
        <v>2</v>
      </c>
      <c r="Q30" s="199">
        <v>3</v>
      </c>
      <c r="R30" s="199">
        <v>3</v>
      </c>
      <c r="S30" s="199">
        <v>4</v>
      </c>
      <c r="T30" s="199">
        <v>3</v>
      </c>
      <c r="U30" s="200">
        <f t="shared" si="0"/>
        <v>3.6666666666666665</v>
      </c>
      <c r="V30" s="200">
        <f t="shared" si="1"/>
        <v>2.5555555555555554</v>
      </c>
    </row>
    <row r="31" spans="1:22" ht="36" customHeight="1" thickBot="1">
      <c r="A31" s="15"/>
      <c r="B31" s="204" t="s">
        <v>16</v>
      </c>
      <c r="C31" s="201">
        <f>SUM(C7:C30)/(COUNTA($B$7:$B$30)-COUNTIF($B$7:$B$30,"=0"))</f>
        <v>3.25</v>
      </c>
      <c r="D31" s="201">
        <f t="shared" ref="D31:T31" si="2">SUM(D7:D30)/(COUNTA($B$7:$B$30)-COUNTIF($B$7:$B$30,"=0"))</f>
        <v>3.5</v>
      </c>
      <c r="E31" s="201">
        <f t="shared" si="2"/>
        <v>3.5</v>
      </c>
      <c r="F31" s="201">
        <f t="shared" si="2"/>
        <v>3.75</v>
      </c>
      <c r="G31" s="201">
        <f t="shared" si="2"/>
        <v>3.75</v>
      </c>
      <c r="H31" s="201">
        <f t="shared" si="2"/>
        <v>3.75</v>
      </c>
      <c r="I31" s="201">
        <f t="shared" si="2"/>
        <v>4</v>
      </c>
      <c r="J31" s="201">
        <f t="shared" si="2"/>
        <v>4.25</v>
      </c>
      <c r="K31" s="201">
        <f t="shared" si="2"/>
        <v>4</v>
      </c>
      <c r="L31" s="201">
        <f t="shared" si="2"/>
        <v>4</v>
      </c>
      <c r="M31" s="201">
        <f t="shared" si="2"/>
        <v>3.5</v>
      </c>
      <c r="N31" s="201">
        <f t="shared" si="2"/>
        <v>3.75</v>
      </c>
      <c r="O31" s="201">
        <f t="shared" si="2"/>
        <v>3.75</v>
      </c>
      <c r="P31" s="201">
        <f t="shared" si="2"/>
        <v>4</v>
      </c>
      <c r="Q31" s="201">
        <f t="shared" si="2"/>
        <v>3.75</v>
      </c>
      <c r="R31" s="201">
        <f t="shared" si="2"/>
        <v>4.25</v>
      </c>
      <c r="S31" s="201">
        <f t="shared" si="2"/>
        <v>3.75</v>
      </c>
      <c r="T31" s="201">
        <f t="shared" si="2"/>
        <v>4</v>
      </c>
      <c r="U31" s="202">
        <f t="shared" si="0"/>
        <v>3.6944444444444446</v>
      </c>
      <c r="V31" s="202">
        <f t="shared" si="1"/>
        <v>3.9166666666666665</v>
      </c>
    </row>
    <row r="32" spans="1:22" ht="6" customHeight="1"/>
    <row r="33" spans="2:6" ht="15.5">
      <c r="B33" s="35" t="s">
        <v>17</v>
      </c>
      <c r="C33" s="36"/>
      <c r="D33" s="36"/>
      <c r="E33" s="36"/>
      <c r="F33" s="36"/>
    </row>
    <row r="34" spans="2:6" ht="30">
      <c r="B34" s="37"/>
      <c r="C34" s="20" t="s">
        <v>18</v>
      </c>
      <c r="D34" s="20" t="s">
        <v>19</v>
      </c>
      <c r="E34" s="20" t="s">
        <v>20</v>
      </c>
      <c r="F34" s="20" t="s">
        <v>21</v>
      </c>
    </row>
    <row r="35" spans="2:6" ht="15.5">
      <c r="B35" s="38" t="s">
        <v>22</v>
      </c>
      <c r="C35" s="155">
        <f>COUNTA($B$7:$B$30)-COUNTIF($B$7:$B$30,"=0")</f>
        <v>24</v>
      </c>
      <c r="D35" s="149">
        <f>COUNTIF($U$7:$U$30,"&gt;=3,8")</f>
        <v>6</v>
      </c>
      <c r="E35" s="149">
        <f>COUNTIFS($U$7:$U$30,"&lt;3,7",$U$7:$U$30,"&gt;=2,3")</f>
        <v>18</v>
      </c>
      <c r="F35" s="149">
        <f>COUNTIFS($U$7:$U$30,"&lt;2,2",$U$7:$U$30,"&gt;0")</f>
        <v>0</v>
      </c>
    </row>
    <row r="36" spans="2:6" ht="15.5">
      <c r="B36" s="38" t="s">
        <v>23</v>
      </c>
      <c r="C36" s="149">
        <v>100</v>
      </c>
      <c r="D36" s="150">
        <f>D35*C36/C35</f>
        <v>25</v>
      </c>
      <c r="E36" s="150">
        <f>E35*C36/C35</f>
        <v>75</v>
      </c>
      <c r="F36" s="150">
        <f>F35*C36/C35</f>
        <v>0</v>
      </c>
    </row>
    <row r="37" spans="2:6" ht="15.5">
      <c r="B37" s="39"/>
      <c r="C37" s="36"/>
      <c r="D37" s="36"/>
      <c r="E37" s="36"/>
      <c r="F37" s="36"/>
    </row>
    <row r="38" spans="2:6" ht="15.5">
      <c r="B38" s="35" t="s">
        <v>24</v>
      </c>
      <c r="C38" s="36"/>
      <c r="D38" s="40"/>
      <c r="E38" s="40"/>
      <c r="F38" s="40"/>
    </row>
    <row r="39" spans="2:6" ht="30">
      <c r="B39" s="37"/>
      <c r="C39" s="41" t="s">
        <v>18</v>
      </c>
      <c r="D39" s="20" t="s">
        <v>19</v>
      </c>
      <c r="E39" s="20" t="s">
        <v>20</v>
      </c>
      <c r="F39" s="20" t="s">
        <v>21</v>
      </c>
    </row>
    <row r="40" spans="2:6" ht="15.5">
      <c r="B40" s="38" t="s">
        <v>22</v>
      </c>
      <c r="C40" s="155">
        <f>COUNTA($B$7:$B$30)-COUNTIF($B$7:$B$30,"=0")</f>
        <v>24</v>
      </c>
      <c r="D40" s="149">
        <f>COUNTIF($V$7:$V$30,"&gt;=3,8")</f>
        <v>18</v>
      </c>
      <c r="E40" s="149">
        <f>COUNTIFS($V$7:$V$30,"&lt;3,7",$V$7:$V$30,"&gt;=2,3")</f>
        <v>6</v>
      </c>
      <c r="F40" s="149">
        <f>COUNTIFS($V$7:$V$30,"&lt;2,2",$V$7:$V$30,"&gt;0")</f>
        <v>0</v>
      </c>
    </row>
    <row r="41" spans="2:6" ht="15.5">
      <c r="B41" s="38" t="s">
        <v>23</v>
      </c>
      <c r="C41" s="149">
        <v>100</v>
      </c>
      <c r="D41" s="150">
        <f>D40*C41/C40</f>
        <v>75</v>
      </c>
      <c r="E41" s="150">
        <f>E40*C41/C40</f>
        <v>25</v>
      </c>
      <c r="F41" s="150">
        <f>F40*C41/C40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7">
    <mergeCell ref="C4:H4"/>
    <mergeCell ref="I4:N4"/>
    <mergeCell ref="O4:T4"/>
    <mergeCell ref="A1:V1"/>
    <mergeCell ref="Q5:R5"/>
    <mergeCell ref="S5:T5"/>
    <mergeCell ref="A4:A6"/>
    <mergeCell ref="B4:B6"/>
    <mergeCell ref="U4:V5"/>
    <mergeCell ref="O5:P5"/>
    <mergeCell ref="U2:V2"/>
    <mergeCell ref="E5:F5"/>
    <mergeCell ref="G5:H5"/>
    <mergeCell ref="I5:J5"/>
    <mergeCell ref="K5:L5"/>
    <mergeCell ref="M5:N5"/>
    <mergeCell ref="C5:D5"/>
  </mergeCells>
  <hyperlinks>
    <hyperlink ref="U2" location="'ТИТУЛ'!A1" display="'ТИТУЛ'!A1" xr:uid="{00000000-0004-0000-0300-000000000000}"/>
    <hyperlink ref="U2:V2" location="ОГЛАВЛЕНИЕ!A1" display="ОГЛАВЛЕНИЕ" xr:uid="{00000000-0004-0000-0300-000001000000}"/>
  </hyperlinks>
  <pageMargins left="0.58088235294117652" right="0.43939393939393939" top="0.4693181818181818" bottom="0.27935606060606061" header="0.3" footer="0.3"/>
  <pageSetup paperSize="9" scale="62" orientation="landscape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theme="5"/>
    <pageSetUpPr fitToPage="1"/>
  </sheetPr>
  <dimension ref="A1:R42"/>
  <sheetViews>
    <sheetView view="pageLayout" topLeftCell="A28" zoomScale="85" zoomScaleNormal="100" zoomScalePageLayoutView="85" workbookViewId="0">
      <selection activeCell="D36" sqref="D36"/>
    </sheetView>
  </sheetViews>
  <sheetFormatPr defaultColWidth="9.1796875" defaultRowHeight="14.5"/>
  <cols>
    <col min="1" max="1" width="9.1796875" style="1"/>
    <col min="2" max="2" width="27.453125" style="1" customWidth="1"/>
    <col min="3" max="3" width="8.1796875" style="1" customWidth="1"/>
    <col min="4" max="4" width="9.453125" style="1" customWidth="1"/>
    <col min="5" max="5" width="10.453125" style="1" customWidth="1"/>
    <col min="6" max="6" width="9.54296875" style="1" customWidth="1"/>
    <col min="7" max="7" width="7.81640625" style="1" customWidth="1"/>
    <col min="8" max="8" width="6.81640625" style="1" customWidth="1"/>
    <col min="9" max="9" width="7.26953125" style="1" customWidth="1"/>
    <col min="10" max="10" width="7.81640625" style="1" customWidth="1"/>
    <col min="11" max="11" width="7.453125" style="1" customWidth="1"/>
    <col min="12" max="12" width="7" style="1" customWidth="1"/>
    <col min="13" max="13" width="8" style="1" customWidth="1"/>
    <col min="14" max="14" width="8.453125" style="1" customWidth="1"/>
    <col min="15" max="15" width="8.26953125" style="1" customWidth="1"/>
    <col min="16" max="16" width="8" style="1" customWidth="1"/>
    <col min="17" max="17" width="10" style="1" customWidth="1"/>
    <col min="18" max="18" width="9.7265625" style="1" customWidth="1"/>
    <col min="19" max="16384" width="9.1796875" style="1"/>
  </cols>
  <sheetData>
    <row r="1" spans="1:18" ht="17.5">
      <c r="A1" s="12" t="s">
        <v>156</v>
      </c>
      <c r="Q1" s="250" t="s">
        <v>154</v>
      </c>
      <c r="R1" s="250"/>
    </row>
    <row r="2" spans="1:18" ht="15" thickBot="1"/>
    <row r="3" spans="1:18" ht="31.5" customHeight="1" thickBot="1">
      <c r="A3" s="243" t="s">
        <v>8</v>
      </c>
      <c r="B3" s="243" t="s">
        <v>9</v>
      </c>
      <c r="C3" s="254" t="s">
        <v>208</v>
      </c>
      <c r="D3" s="255"/>
      <c r="E3" s="262" t="s">
        <v>209</v>
      </c>
      <c r="F3" s="263"/>
      <c r="G3" s="263"/>
      <c r="H3" s="263"/>
      <c r="I3" s="263"/>
      <c r="J3" s="264"/>
      <c r="K3" s="262" t="s">
        <v>235</v>
      </c>
      <c r="L3" s="264"/>
      <c r="M3" s="262" t="s">
        <v>236</v>
      </c>
      <c r="N3" s="264"/>
      <c r="O3" s="268" t="s">
        <v>237</v>
      </c>
      <c r="P3" s="269"/>
      <c r="Q3" s="265" t="s">
        <v>12</v>
      </c>
      <c r="R3" s="265"/>
    </row>
    <row r="4" spans="1:18" ht="111.75" customHeight="1" thickBot="1">
      <c r="A4" s="244"/>
      <c r="B4" s="244"/>
      <c r="C4" s="256"/>
      <c r="D4" s="257"/>
      <c r="E4" s="260" t="s">
        <v>211</v>
      </c>
      <c r="F4" s="261"/>
      <c r="G4" s="258" t="s">
        <v>210</v>
      </c>
      <c r="H4" s="259"/>
      <c r="I4" s="260" t="s">
        <v>212</v>
      </c>
      <c r="J4" s="261"/>
      <c r="K4" s="266"/>
      <c r="L4" s="267"/>
      <c r="M4" s="266"/>
      <c r="N4" s="267"/>
      <c r="O4" s="270"/>
      <c r="P4" s="271"/>
      <c r="Q4" s="265"/>
      <c r="R4" s="265"/>
    </row>
    <row r="5" spans="1:18" ht="16" thickBot="1">
      <c r="A5" s="245"/>
      <c r="B5" s="245"/>
      <c r="C5" s="31" t="s">
        <v>14</v>
      </c>
      <c r="D5" s="31" t="s">
        <v>15</v>
      </c>
      <c r="E5" s="14" t="s">
        <v>14</v>
      </c>
      <c r="F5" s="14" t="s">
        <v>15</v>
      </c>
      <c r="G5" s="14" t="s">
        <v>14</v>
      </c>
      <c r="H5" s="14" t="s">
        <v>15</v>
      </c>
      <c r="I5" s="14" t="s">
        <v>14</v>
      </c>
      <c r="J5" s="14" t="s">
        <v>15</v>
      </c>
      <c r="K5" s="14" t="s">
        <v>14</v>
      </c>
      <c r="L5" s="14" t="s">
        <v>15</v>
      </c>
      <c r="M5" s="14" t="s">
        <v>14</v>
      </c>
      <c r="N5" s="14" t="s">
        <v>15</v>
      </c>
      <c r="O5" s="14" t="s">
        <v>14</v>
      </c>
      <c r="P5" s="14" t="s">
        <v>15</v>
      </c>
      <c r="Q5" s="26" t="s">
        <v>14</v>
      </c>
      <c r="R5" s="26" t="s">
        <v>15</v>
      </c>
    </row>
    <row r="6" spans="1:18" ht="16" thickBot="1">
      <c r="A6" s="15">
        <v>1</v>
      </c>
      <c r="B6" s="167" t="str">
        <f>'Список группы'!C4</f>
        <v>Бахтин Антон</v>
      </c>
      <c r="C6" s="56">
        <v>3</v>
      </c>
      <c r="D6" s="56">
        <v>4</v>
      </c>
      <c r="E6" s="56">
        <v>3</v>
      </c>
      <c r="F6" s="56">
        <v>4</v>
      </c>
      <c r="G6" s="56">
        <v>3</v>
      </c>
      <c r="H6" s="56">
        <v>4</v>
      </c>
      <c r="I6" s="56">
        <v>4</v>
      </c>
      <c r="J6" s="56">
        <v>5</v>
      </c>
      <c r="K6" s="56">
        <v>4</v>
      </c>
      <c r="L6" s="56">
        <v>5</v>
      </c>
      <c r="M6" s="56">
        <v>3</v>
      </c>
      <c r="N6" s="56">
        <v>4</v>
      </c>
      <c r="O6" s="56">
        <v>3</v>
      </c>
      <c r="P6" s="56">
        <v>4</v>
      </c>
      <c r="Q6" s="148">
        <f>(C6+E6+G6+I6+K6+M6+O6)/7</f>
        <v>3.2857142857142856</v>
      </c>
      <c r="R6" s="148">
        <f>(D6+F6+H6+J6+L6+N6+P6)/7</f>
        <v>4.2857142857142856</v>
      </c>
    </row>
    <row r="7" spans="1:18" ht="16" thickBot="1">
      <c r="A7" s="15">
        <v>2</v>
      </c>
      <c r="B7" s="167" t="str">
        <f>'Список группы'!C5</f>
        <v>Башилова Наталья</v>
      </c>
      <c r="C7" s="56">
        <v>2</v>
      </c>
      <c r="D7" s="56">
        <v>3</v>
      </c>
      <c r="E7" s="56">
        <v>2</v>
      </c>
      <c r="F7" s="56">
        <v>3</v>
      </c>
      <c r="G7" s="56">
        <v>2</v>
      </c>
      <c r="H7" s="56">
        <v>3</v>
      </c>
      <c r="I7" s="56">
        <v>3</v>
      </c>
      <c r="J7" s="56">
        <v>4</v>
      </c>
      <c r="K7" s="56">
        <v>3</v>
      </c>
      <c r="L7" s="56">
        <v>4</v>
      </c>
      <c r="M7" s="56">
        <v>3</v>
      </c>
      <c r="N7" s="56">
        <v>4</v>
      </c>
      <c r="O7" s="56">
        <v>4</v>
      </c>
      <c r="P7" s="56">
        <v>5</v>
      </c>
      <c r="Q7" s="148">
        <f t="shared" ref="Q7:Q30" si="0">(C7+E7+G7+I7+K7+M7+O7)/7</f>
        <v>2.7142857142857144</v>
      </c>
      <c r="R7" s="148">
        <f t="shared" ref="R7:R30" si="1">(D7+F7+H7+J7+L7+N7+P7)/7</f>
        <v>3.7142857142857144</v>
      </c>
    </row>
    <row r="8" spans="1:18" ht="16" thickBot="1">
      <c r="A8" s="15">
        <v>3</v>
      </c>
      <c r="B8" s="167" t="str">
        <f>'Список группы'!C6</f>
        <v>Бирюкова Екатерина</v>
      </c>
      <c r="C8" s="56">
        <v>5</v>
      </c>
      <c r="D8" s="56">
        <v>5</v>
      </c>
      <c r="E8" s="56">
        <v>5</v>
      </c>
      <c r="F8" s="56">
        <v>5</v>
      </c>
      <c r="G8" s="56">
        <v>5</v>
      </c>
      <c r="H8" s="56">
        <v>5</v>
      </c>
      <c r="I8" s="56">
        <v>5</v>
      </c>
      <c r="J8" s="56">
        <v>5</v>
      </c>
      <c r="K8" s="56">
        <v>5</v>
      </c>
      <c r="L8" s="56">
        <v>5</v>
      </c>
      <c r="M8" s="56">
        <v>5</v>
      </c>
      <c r="N8" s="56">
        <v>5</v>
      </c>
      <c r="O8" s="56">
        <v>5</v>
      </c>
      <c r="P8" s="56">
        <v>5</v>
      </c>
      <c r="Q8" s="148">
        <f t="shared" si="0"/>
        <v>5</v>
      </c>
      <c r="R8" s="148">
        <f t="shared" si="1"/>
        <v>5</v>
      </c>
    </row>
    <row r="9" spans="1:18" ht="16" thickBot="1">
      <c r="A9" s="15">
        <v>4</v>
      </c>
      <c r="B9" s="167" t="str">
        <f>'Список группы'!C7</f>
        <v>Власов Дмитрий</v>
      </c>
      <c r="C9" s="56">
        <v>3</v>
      </c>
      <c r="D9" s="56">
        <v>2</v>
      </c>
      <c r="E9" s="56">
        <v>4</v>
      </c>
      <c r="F9" s="56">
        <v>3</v>
      </c>
      <c r="G9" s="56">
        <v>5</v>
      </c>
      <c r="H9" s="56">
        <v>3</v>
      </c>
      <c r="I9" s="56">
        <v>4</v>
      </c>
      <c r="J9" s="56">
        <v>3</v>
      </c>
      <c r="K9" s="56">
        <v>4</v>
      </c>
      <c r="L9" s="56">
        <v>2</v>
      </c>
      <c r="M9" s="56">
        <v>3</v>
      </c>
      <c r="N9" s="56">
        <v>2</v>
      </c>
      <c r="O9" s="56">
        <v>3</v>
      </c>
      <c r="P9" s="56">
        <v>2</v>
      </c>
      <c r="Q9" s="148">
        <f t="shared" si="0"/>
        <v>3.7142857142857144</v>
      </c>
      <c r="R9" s="148">
        <f t="shared" si="1"/>
        <v>2.4285714285714284</v>
      </c>
    </row>
    <row r="10" spans="1:18" ht="16" thickBot="1">
      <c r="A10" s="15">
        <v>5</v>
      </c>
      <c r="B10" s="167" t="str">
        <f>'Список группы'!C8</f>
        <v>Гущина Софья</v>
      </c>
      <c r="C10" s="56">
        <v>3</v>
      </c>
      <c r="D10" s="56">
        <v>4</v>
      </c>
      <c r="E10" s="56">
        <v>3</v>
      </c>
      <c r="F10" s="56">
        <v>4</v>
      </c>
      <c r="G10" s="56">
        <v>3</v>
      </c>
      <c r="H10" s="56">
        <v>4</v>
      </c>
      <c r="I10" s="56">
        <v>4</v>
      </c>
      <c r="J10" s="56">
        <v>5</v>
      </c>
      <c r="K10" s="56">
        <v>4</v>
      </c>
      <c r="L10" s="56">
        <v>5</v>
      </c>
      <c r="M10" s="56">
        <v>3</v>
      </c>
      <c r="N10" s="56">
        <v>4</v>
      </c>
      <c r="O10" s="56">
        <v>3</v>
      </c>
      <c r="P10" s="56">
        <v>4</v>
      </c>
      <c r="Q10" s="148">
        <f t="shared" si="0"/>
        <v>3.2857142857142856</v>
      </c>
      <c r="R10" s="148">
        <f t="shared" si="1"/>
        <v>4.2857142857142856</v>
      </c>
    </row>
    <row r="11" spans="1:18" ht="16" thickBot="1">
      <c r="A11" s="15">
        <v>6</v>
      </c>
      <c r="B11" s="167" t="str">
        <f>'Список группы'!C9</f>
        <v>Десятниченко Кирилл</v>
      </c>
      <c r="C11" s="56">
        <v>2</v>
      </c>
      <c r="D11" s="56">
        <v>3</v>
      </c>
      <c r="E11" s="56">
        <v>2</v>
      </c>
      <c r="F11" s="56">
        <v>3</v>
      </c>
      <c r="G11" s="56">
        <v>2</v>
      </c>
      <c r="H11" s="56">
        <v>3</v>
      </c>
      <c r="I11" s="56">
        <v>3</v>
      </c>
      <c r="J11" s="56">
        <v>4</v>
      </c>
      <c r="K11" s="56">
        <v>3</v>
      </c>
      <c r="L11" s="56">
        <v>4</v>
      </c>
      <c r="M11" s="56">
        <v>3</v>
      </c>
      <c r="N11" s="56">
        <v>4</v>
      </c>
      <c r="O11" s="56">
        <v>4</v>
      </c>
      <c r="P11" s="56">
        <v>5</v>
      </c>
      <c r="Q11" s="148">
        <f t="shared" si="0"/>
        <v>2.7142857142857144</v>
      </c>
      <c r="R11" s="148">
        <f t="shared" si="1"/>
        <v>3.7142857142857144</v>
      </c>
    </row>
    <row r="12" spans="1:18" ht="16" thickBot="1">
      <c r="A12" s="15">
        <v>7</v>
      </c>
      <c r="B12" s="167" t="str">
        <f>'Список группы'!C10</f>
        <v>Йолсал Дениз</v>
      </c>
      <c r="C12" s="56">
        <v>5</v>
      </c>
      <c r="D12" s="56">
        <v>5</v>
      </c>
      <c r="E12" s="56">
        <v>5</v>
      </c>
      <c r="F12" s="56">
        <v>5</v>
      </c>
      <c r="G12" s="56">
        <v>5</v>
      </c>
      <c r="H12" s="56">
        <v>5</v>
      </c>
      <c r="I12" s="56">
        <v>5</v>
      </c>
      <c r="J12" s="56">
        <v>5</v>
      </c>
      <c r="K12" s="56">
        <v>5</v>
      </c>
      <c r="L12" s="56">
        <v>5</v>
      </c>
      <c r="M12" s="56">
        <v>5</v>
      </c>
      <c r="N12" s="56">
        <v>5</v>
      </c>
      <c r="O12" s="56">
        <v>5</v>
      </c>
      <c r="P12" s="56">
        <v>5</v>
      </c>
      <c r="Q12" s="148">
        <f t="shared" si="0"/>
        <v>5</v>
      </c>
      <c r="R12" s="148">
        <f t="shared" si="1"/>
        <v>5</v>
      </c>
    </row>
    <row r="13" spans="1:18" ht="16" thickBot="1">
      <c r="A13" s="15">
        <v>8</v>
      </c>
      <c r="B13" s="167" t="str">
        <f>'Список группы'!C11</f>
        <v>Кирилина Виктория</v>
      </c>
      <c r="C13" s="56">
        <v>3</v>
      </c>
      <c r="D13" s="56">
        <v>2</v>
      </c>
      <c r="E13" s="56">
        <v>4</v>
      </c>
      <c r="F13" s="56">
        <v>3</v>
      </c>
      <c r="G13" s="56">
        <v>5</v>
      </c>
      <c r="H13" s="56">
        <v>3</v>
      </c>
      <c r="I13" s="56">
        <v>4</v>
      </c>
      <c r="J13" s="56">
        <v>3</v>
      </c>
      <c r="K13" s="56">
        <v>4</v>
      </c>
      <c r="L13" s="56">
        <v>2</v>
      </c>
      <c r="M13" s="56">
        <v>3</v>
      </c>
      <c r="N13" s="56">
        <v>2</v>
      </c>
      <c r="O13" s="56">
        <v>3</v>
      </c>
      <c r="P13" s="56">
        <v>2</v>
      </c>
      <c r="Q13" s="148">
        <f t="shared" si="0"/>
        <v>3.7142857142857144</v>
      </c>
      <c r="R13" s="148">
        <f t="shared" si="1"/>
        <v>2.4285714285714284</v>
      </c>
    </row>
    <row r="14" spans="1:18" ht="16" thickBot="1">
      <c r="A14" s="15">
        <v>9</v>
      </c>
      <c r="B14" s="167" t="str">
        <f>'Список группы'!C12</f>
        <v>Князева Алиса</v>
      </c>
      <c r="C14" s="56">
        <v>3</v>
      </c>
      <c r="D14" s="56">
        <v>4</v>
      </c>
      <c r="E14" s="56">
        <v>3</v>
      </c>
      <c r="F14" s="56">
        <v>4</v>
      </c>
      <c r="G14" s="56">
        <v>3</v>
      </c>
      <c r="H14" s="56">
        <v>4</v>
      </c>
      <c r="I14" s="56">
        <v>4</v>
      </c>
      <c r="J14" s="56">
        <v>5</v>
      </c>
      <c r="K14" s="56">
        <v>4</v>
      </c>
      <c r="L14" s="56">
        <v>5</v>
      </c>
      <c r="M14" s="56">
        <v>3</v>
      </c>
      <c r="N14" s="56">
        <v>4</v>
      </c>
      <c r="O14" s="56">
        <v>3</v>
      </c>
      <c r="P14" s="56">
        <v>4</v>
      </c>
      <c r="Q14" s="148">
        <f t="shared" si="0"/>
        <v>3.2857142857142856</v>
      </c>
      <c r="R14" s="148">
        <f t="shared" si="1"/>
        <v>4.2857142857142856</v>
      </c>
    </row>
    <row r="15" spans="1:18" ht="16" thickBot="1">
      <c r="A15" s="15">
        <v>10</v>
      </c>
      <c r="B15" s="167" t="str">
        <f>'Список группы'!C13</f>
        <v>Максимова Анна</v>
      </c>
      <c r="C15" s="56">
        <v>2</v>
      </c>
      <c r="D15" s="56">
        <v>3</v>
      </c>
      <c r="E15" s="56">
        <v>2</v>
      </c>
      <c r="F15" s="56">
        <v>3</v>
      </c>
      <c r="G15" s="56">
        <v>2</v>
      </c>
      <c r="H15" s="56">
        <v>3</v>
      </c>
      <c r="I15" s="56">
        <v>3</v>
      </c>
      <c r="J15" s="56">
        <v>4</v>
      </c>
      <c r="K15" s="56">
        <v>3</v>
      </c>
      <c r="L15" s="56">
        <v>4</v>
      </c>
      <c r="M15" s="56">
        <v>3</v>
      </c>
      <c r="N15" s="56">
        <v>4</v>
      </c>
      <c r="O15" s="56">
        <v>4</v>
      </c>
      <c r="P15" s="56">
        <v>5</v>
      </c>
      <c r="Q15" s="148">
        <f t="shared" si="0"/>
        <v>2.7142857142857144</v>
      </c>
      <c r="R15" s="148">
        <f t="shared" si="1"/>
        <v>3.7142857142857144</v>
      </c>
    </row>
    <row r="16" spans="1:18" ht="16" thickBot="1">
      <c r="A16" s="15">
        <v>11</v>
      </c>
      <c r="B16" s="167" t="str">
        <f>'Список группы'!C14</f>
        <v>Меньшов Алексей</v>
      </c>
      <c r="C16" s="56">
        <v>5</v>
      </c>
      <c r="D16" s="56">
        <v>5</v>
      </c>
      <c r="E16" s="56">
        <v>5</v>
      </c>
      <c r="F16" s="56">
        <v>5</v>
      </c>
      <c r="G16" s="56">
        <v>5</v>
      </c>
      <c r="H16" s="56">
        <v>5</v>
      </c>
      <c r="I16" s="56">
        <v>5</v>
      </c>
      <c r="J16" s="56">
        <v>5</v>
      </c>
      <c r="K16" s="56">
        <v>5</v>
      </c>
      <c r="L16" s="56">
        <v>5</v>
      </c>
      <c r="M16" s="56">
        <v>5</v>
      </c>
      <c r="N16" s="56">
        <v>5</v>
      </c>
      <c r="O16" s="56">
        <v>5</v>
      </c>
      <c r="P16" s="56">
        <v>5</v>
      </c>
      <c r="Q16" s="148">
        <f t="shared" si="0"/>
        <v>5</v>
      </c>
      <c r="R16" s="148">
        <f t="shared" si="1"/>
        <v>5</v>
      </c>
    </row>
    <row r="17" spans="1:18" ht="16" thickBot="1">
      <c r="A17" s="15">
        <v>12</v>
      </c>
      <c r="B17" s="167" t="str">
        <f>'Список группы'!C15</f>
        <v>Муравлев Даниил</v>
      </c>
      <c r="C17" s="56">
        <v>3</v>
      </c>
      <c r="D17" s="56">
        <v>2</v>
      </c>
      <c r="E17" s="56">
        <v>4</v>
      </c>
      <c r="F17" s="56">
        <v>3</v>
      </c>
      <c r="G17" s="56">
        <v>5</v>
      </c>
      <c r="H17" s="56">
        <v>3</v>
      </c>
      <c r="I17" s="56">
        <v>4</v>
      </c>
      <c r="J17" s="56">
        <v>3</v>
      </c>
      <c r="K17" s="56">
        <v>4</v>
      </c>
      <c r="L17" s="56">
        <v>2</v>
      </c>
      <c r="M17" s="56">
        <v>3</v>
      </c>
      <c r="N17" s="56">
        <v>2</v>
      </c>
      <c r="O17" s="56">
        <v>3</v>
      </c>
      <c r="P17" s="56">
        <v>2</v>
      </c>
      <c r="Q17" s="148">
        <f t="shared" si="0"/>
        <v>3.7142857142857144</v>
      </c>
      <c r="R17" s="148">
        <f t="shared" si="1"/>
        <v>2.4285714285714284</v>
      </c>
    </row>
    <row r="18" spans="1:18" ht="16" thickBot="1">
      <c r="A18" s="15">
        <v>13</v>
      </c>
      <c r="B18" s="167" t="str">
        <f>'Список группы'!C16</f>
        <v xml:space="preserve">Панов Тимофей </v>
      </c>
      <c r="C18" s="56">
        <v>3</v>
      </c>
      <c r="D18" s="56">
        <v>4</v>
      </c>
      <c r="E18" s="56">
        <v>3</v>
      </c>
      <c r="F18" s="56">
        <v>4</v>
      </c>
      <c r="G18" s="56">
        <v>3</v>
      </c>
      <c r="H18" s="56">
        <v>4</v>
      </c>
      <c r="I18" s="56">
        <v>4</v>
      </c>
      <c r="J18" s="56">
        <v>5</v>
      </c>
      <c r="K18" s="56">
        <v>4</v>
      </c>
      <c r="L18" s="56">
        <v>5</v>
      </c>
      <c r="M18" s="56">
        <v>3</v>
      </c>
      <c r="N18" s="56">
        <v>4</v>
      </c>
      <c r="O18" s="56">
        <v>3</v>
      </c>
      <c r="P18" s="56">
        <v>4</v>
      </c>
      <c r="Q18" s="148">
        <f t="shared" si="0"/>
        <v>3.2857142857142856</v>
      </c>
      <c r="R18" s="148">
        <f t="shared" si="1"/>
        <v>4.2857142857142856</v>
      </c>
    </row>
    <row r="19" spans="1:18" ht="16" thickBot="1">
      <c r="A19" s="15">
        <v>14</v>
      </c>
      <c r="B19" s="167" t="str">
        <f>'Список группы'!C17</f>
        <v xml:space="preserve">Саркисов Илья </v>
      </c>
      <c r="C19" s="56">
        <v>2</v>
      </c>
      <c r="D19" s="56">
        <v>3</v>
      </c>
      <c r="E19" s="56">
        <v>2</v>
      </c>
      <c r="F19" s="56">
        <v>3</v>
      </c>
      <c r="G19" s="56">
        <v>2</v>
      </c>
      <c r="H19" s="56">
        <v>3</v>
      </c>
      <c r="I19" s="56">
        <v>3</v>
      </c>
      <c r="J19" s="56">
        <v>4</v>
      </c>
      <c r="K19" s="56">
        <v>3</v>
      </c>
      <c r="L19" s="56">
        <v>4</v>
      </c>
      <c r="M19" s="56">
        <v>3</v>
      </c>
      <c r="N19" s="56">
        <v>4</v>
      </c>
      <c r="O19" s="56">
        <v>4</v>
      </c>
      <c r="P19" s="56">
        <v>5</v>
      </c>
      <c r="Q19" s="148">
        <f t="shared" si="0"/>
        <v>2.7142857142857144</v>
      </c>
      <c r="R19" s="148">
        <f t="shared" si="1"/>
        <v>3.7142857142857144</v>
      </c>
    </row>
    <row r="20" spans="1:18" ht="16" thickBot="1">
      <c r="A20" s="15">
        <v>15</v>
      </c>
      <c r="B20" s="167" t="str">
        <f>'Список группы'!C18</f>
        <v xml:space="preserve">Свирская Анастасия </v>
      </c>
      <c r="C20" s="56">
        <v>5</v>
      </c>
      <c r="D20" s="56">
        <v>5</v>
      </c>
      <c r="E20" s="56">
        <v>5</v>
      </c>
      <c r="F20" s="56">
        <v>5</v>
      </c>
      <c r="G20" s="56">
        <v>5</v>
      </c>
      <c r="H20" s="56">
        <v>5</v>
      </c>
      <c r="I20" s="56">
        <v>5</v>
      </c>
      <c r="J20" s="56">
        <v>5</v>
      </c>
      <c r="K20" s="56">
        <v>5</v>
      </c>
      <c r="L20" s="56">
        <v>5</v>
      </c>
      <c r="M20" s="56">
        <v>5</v>
      </c>
      <c r="N20" s="56">
        <v>5</v>
      </c>
      <c r="O20" s="56">
        <v>5</v>
      </c>
      <c r="P20" s="56">
        <v>5</v>
      </c>
      <c r="Q20" s="148">
        <f t="shared" si="0"/>
        <v>5</v>
      </c>
      <c r="R20" s="148">
        <f t="shared" si="1"/>
        <v>5</v>
      </c>
    </row>
    <row r="21" spans="1:18" ht="16" thickBot="1">
      <c r="A21" s="15">
        <v>16</v>
      </c>
      <c r="B21" s="167" t="str">
        <f>'Список группы'!C19</f>
        <v>Семенина Елизавета</v>
      </c>
      <c r="C21" s="56">
        <v>3</v>
      </c>
      <c r="D21" s="56">
        <v>2</v>
      </c>
      <c r="E21" s="56">
        <v>4</v>
      </c>
      <c r="F21" s="56">
        <v>3</v>
      </c>
      <c r="G21" s="56">
        <v>5</v>
      </c>
      <c r="H21" s="56">
        <v>3</v>
      </c>
      <c r="I21" s="56">
        <v>4</v>
      </c>
      <c r="J21" s="56">
        <v>3</v>
      </c>
      <c r="K21" s="56">
        <v>4</v>
      </c>
      <c r="L21" s="56">
        <v>2</v>
      </c>
      <c r="M21" s="56">
        <v>3</v>
      </c>
      <c r="N21" s="56">
        <v>2</v>
      </c>
      <c r="O21" s="56">
        <v>3</v>
      </c>
      <c r="P21" s="56">
        <v>2</v>
      </c>
      <c r="Q21" s="148">
        <f t="shared" si="0"/>
        <v>3.7142857142857144</v>
      </c>
      <c r="R21" s="148">
        <f t="shared" si="1"/>
        <v>2.4285714285714284</v>
      </c>
    </row>
    <row r="22" spans="1:18" ht="16" thickBot="1">
      <c r="A22" s="15">
        <v>17</v>
      </c>
      <c r="B22" s="167" t="str">
        <f>'Список группы'!C20</f>
        <v>Сергеев Алексей</v>
      </c>
      <c r="C22" s="56">
        <v>3</v>
      </c>
      <c r="D22" s="56">
        <v>4</v>
      </c>
      <c r="E22" s="56">
        <v>3</v>
      </c>
      <c r="F22" s="56">
        <v>4</v>
      </c>
      <c r="G22" s="56">
        <v>3</v>
      </c>
      <c r="H22" s="56">
        <v>4</v>
      </c>
      <c r="I22" s="56">
        <v>4</v>
      </c>
      <c r="J22" s="56">
        <v>5</v>
      </c>
      <c r="K22" s="56">
        <v>4</v>
      </c>
      <c r="L22" s="56">
        <v>5</v>
      </c>
      <c r="M22" s="56">
        <v>3</v>
      </c>
      <c r="N22" s="56">
        <v>4</v>
      </c>
      <c r="O22" s="56">
        <v>3</v>
      </c>
      <c r="P22" s="56">
        <v>4</v>
      </c>
      <c r="Q22" s="148">
        <f t="shared" si="0"/>
        <v>3.2857142857142856</v>
      </c>
      <c r="R22" s="148">
        <f t="shared" si="1"/>
        <v>4.2857142857142856</v>
      </c>
    </row>
    <row r="23" spans="1:18" ht="16" thickBot="1">
      <c r="A23" s="15">
        <v>18</v>
      </c>
      <c r="B23" s="167" t="str">
        <f>'Список группы'!C21</f>
        <v>Солопов Максим</v>
      </c>
      <c r="C23" s="56">
        <v>2</v>
      </c>
      <c r="D23" s="56">
        <v>3</v>
      </c>
      <c r="E23" s="56">
        <v>2</v>
      </c>
      <c r="F23" s="56">
        <v>3</v>
      </c>
      <c r="G23" s="56">
        <v>2</v>
      </c>
      <c r="H23" s="56">
        <v>3</v>
      </c>
      <c r="I23" s="56">
        <v>3</v>
      </c>
      <c r="J23" s="56">
        <v>4</v>
      </c>
      <c r="K23" s="56">
        <v>3</v>
      </c>
      <c r="L23" s="56">
        <v>4</v>
      </c>
      <c r="M23" s="56">
        <v>3</v>
      </c>
      <c r="N23" s="56">
        <v>4</v>
      </c>
      <c r="O23" s="56">
        <v>4</v>
      </c>
      <c r="P23" s="56">
        <v>5</v>
      </c>
      <c r="Q23" s="148">
        <f t="shared" si="0"/>
        <v>2.7142857142857144</v>
      </c>
      <c r="R23" s="148">
        <f t="shared" si="1"/>
        <v>3.7142857142857144</v>
      </c>
    </row>
    <row r="24" spans="1:18" ht="16" thickBot="1">
      <c r="A24" s="15">
        <v>19</v>
      </c>
      <c r="B24" s="167" t="str">
        <f>'Список группы'!C22</f>
        <v xml:space="preserve">Стригунов Александр </v>
      </c>
      <c r="C24" s="56">
        <v>5</v>
      </c>
      <c r="D24" s="56">
        <v>5</v>
      </c>
      <c r="E24" s="56">
        <v>5</v>
      </c>
      <c r="F24" s="56">
        <v>5</v>
      </c>
      <c r="G24" s="56">
        <v>5</v>
      </c>
      <c r="H24" s="56">
        <v>5</v>
      </c>
      <c r="I24" s="56">
        <v>5</v>
      </c>
      <c r="J24" s="56">
        <v>5</v>
      </c>
      <c r="K24" s="56">
        <v>5</v>
      </c>
      <c r="L24" s="56">
        <v>5</v>
      </c>
      <c r="M24" s="56">
        <v>5</v>
      </c>
      <c r="N24" s="56">
        <v>5</v>
      </c>
      <c r="O24" s="56">
        <v>5</v>
      </c>
      <c r="P24" s="56">
        <v>5</v>
      </c>
      <c r="Q24" s="148">
        <f t="shared" si="0"/>
        <v>5</v>
      </c>
      <c r="R24" s="148">
        <f t="shared" si="1"/>
        <v>5</v>
      </c>
    </row>
    <row r="25" spans="1:18" ht="16" thickBot="1">
      <c r="A25" s="15">
        <v>20</v>
      </c>
      <c r="B25" s="167" t="str">
        <f>'Список группы'!C23</f>
        <v>Тихонов Данил</v>
      </c>
      <c r="C25" s="56">
        <v>3</v>
      </c>
      <c r="D25" s="56">
        <v>2</v>
      </c>
      <c r="E25" s="56">
        <v>4</v>
      </c>
      <c r="F25" s="56">
        <v>3</v>
      </c>
      <c r="G25" s="56">
        <v>5</v>
      </c>
      <c r="H25" s="56">
        <v>3</v>
      </c>
      <c r="I25" s="56">
        <v>4</v>
      </c>
      <c r="J25" s="56">
        <v>3</v>
      </c>
      <c r="K25" s="56">
        <v>4</v>
      </c>
      <c r="L25" s="56">
        <v>2</v>
      </c>
      <c r="M25" s="56">
        <v>3</v>
      </c>
      <c r="N25" s="56">
        <v>2</v>
      </c>
      <c r="O25" s="56">
        <v>3</v>
      </c>
      <c r="P25" s="56">
        <v>2</v>
      </c>
      <c r="Q25" s="148">
        <f t="shared" si="0"/>
        <v>3.7142857142857144</v>
      </c>
      <c r="R25" s="148">
        <f t="shared" si="1"/>
        <v>2.4285714285714284</v>
      </c>
    </row>
    <row r="26" spans="1:18" ht="16" thickBot="1">
      <c r="A26" s="15">
        <v>21</v>
      </c>
      <c r="B26" s="167" t="str">
        <f>'Список группы'!C24</f>
        <v>Федоров Данила</v>
      </c>
      <c r="C26" s="56">
        <v>3</v>
      </c>
      <c r="D26" s="56">
        <v>4</v>
      </c>
      <c r="E26" s="56">
        <v>3</v>
      </c>
      <c r="F26" s="56">
        <v>4</v>
      </c>
      <c r="G26" s="56">
        <v>3</v>
      </c>
      <c r="H26" s="56">
        <v>4</v>
      </c>
      <c r="I26" s="56">
        <v>4</v>
      </c>
      <c r="J26" s="56">
        <v>5</v>
      </c>
      <c r="K26" s="56">
        <v>4</v>
      </c>
      <c r="L26" s="56">
        <v>5</v>
      </c>
      <c r="M26" s="56">
        <v>3</v>
      </c>
      <c r="N26" s="56">
        <v>4</v>
      </c>
      <c r="O26" s="56">
        <v>3</v>
      </c>
      <c r="P26" s="56">
        <v>4</v>
      </c>
      <c r="Q26" s="148">
        <f t="shared" si="0"/>
        <v>3.2857142857142856</v>
      </c>
      <c r="R26" s="148">
        <f t="shared" si="1"/>
        <v>4.2857142857142856</v>
      </c>
    </row>
    <row r="27" spans="1:18" ht="16" thickBot="1">
      <c r="A27" s="15">
        <v>22</v>
      </c>
      <c r="B27" s="167" t="str">
        <f>'Список группы'!C25</f>
        <v>Чалдина Дарья</v>
      </c>
      <c r="C27" s="56">
        <v>2</v>
      </c>
      <c r="D27" s="56">
        <v>3</v>
      </c>
      <c r="E27" s="56">
        <v>2</v>
      </c>
      <c r="F27" s="56">
        <v>3</v>
      </c>
      <c r="G27" s="56">
        <v>2</v>
      </c>
      <c r="H27" s="56">
        <v>3</v>
      </c>
      <c r="I27" s="56">
        <v>3</v>
      </c>
      <c r="J27" s="56">
        <v>4</v>
      </c>
      <c r="K27" s="56">
        <v>3</v>
      </c>
      <c r="L27" s="56">
        <v>4</v>
      </c>
      <c r="M27" s="56">
        <v>3</v>
      </c>
      <c r="N27" s="56">
        <v>4</v>
      </c>
      <c r="O27" s="56">
        <v>4</v>
      </c>
      <c r="P27" s="56">
        <v>5</v>
      </c>
      <c r="Q27" s="148">
        <f t="shared" si="0"/>
        <v>2.7142857142857144</v>
      </c>
      <c r="R27" s="148">
        <f t="shared" si="1"/>
        <v>3.7142857142857144</v>
      </c>
    </row>
    <row r="28" spans="1:18" ht="16" thickBot="1">
      <c r="A28" s="15">
        <v>23</v>
      </c>
      <c r="B28" s="167" t="str">
        <f>'Список группы'!C26</f>
        <v xml:space="preserve">Черногоров Аркадий </v>
      </c>
      <c r="C28" s="56">
        <v>5</v>
      </c>
      <c r="D28" s="56">
        <v>5</v>
      </c>
      <c r="E28" s="56">
        <v>5</v>
      </c>
      <c r="F28" s="56">
        <v>5</v>
      </c>
      <c r="G28" s="56">
        <v>5</v>
      </c>
      <c r="H28" s="56">
        <v>5</v>
      </c>
      <c r="I28" s="56">
        <v>5</v>
      </c>
      <c r="J28" s="56">
        <v>5</v>
      </c>
      <c r="K28" s="56">
        <v>5</v>
      </c>
      <c r="L28" s="56">
        <v>5</v>
      </c>
      <c r="M28" s="56">
        <v>5</v>
      </c>
      <c r="N28" s="56">
        <v>5</v>
      </c>
      <c r="O28" s="56">
        <v>5</v>
      </c>
      <c r="P28" s="56">
        <v>5</v>
      </c>
      <c r="Q28" s="148">
        <f t="shared" si="0"/>
        <v>5</v>
      </c>
      <c r="R28" s="148">
        <f t="shared" si="1"/>
        <v>5</v>
      </c>
    </row>
    <row r="29" spans="1:18" ht="16" thickBot="1">
      <c r="A29" s="15">
        <v>24</v>
      </c>
      <c r="B29" s="167" t="str">
        <f>'Список группы'!C27</f>
        <v xml:space="preserve">Шагабудинов Владислав </v>
      </c>
      <c r="C29" s="56">
        <v>3</v>
      </c>
      <c r="D29" s="56">
        <v>2</v>
      </c>
      <c r="E29" s="56">
        <v>4</v>
      </c>
      <c r="F29" s="56">
        <v>3</v>
      </c>
      <c r="G29" s="56">
        <v>5</v>
      </c>
      <c r="H29" s="56">
        <v>3</v>
      </c>
      <c r="I29" s="56">
        <v>4</v>
      </c>
      <c r="J29" s="56">
        <v>3</v>
      </c>
      <c r="K29" s="56">
        <v>4</v>
      </c>
      <c r="L29" s="56">
        <v>2</v>
      </c>
      <c r="M29" s="56">
        <v>3</v>
      </c>
      <c r="N29" s="56">
        <v>2</v>
      </c>
      <c r="O29" s="56">
        <v>3</v>
      </c>
      <c r="P29" s="56">
        <v>2</v>
      </c>
      <c r="Q29" s="148">
        <f t="shared" si="0"/>
        <v>3.7142857142857144</v>
      </c>
      <c r="R29" s="148">
        <f t="shared" si="1"/>
        <v>2.4285714285714284</v>
      </c>
    </row>
    <row r="30" spans="1:18" ht="43.5" customHeight="1" thickBot="1">
      <c r="A30" s="15"/>
      <c r="B30" s="16" t="s">
        <v>16</v>
      </c>
      <c r="C30" s="73">
        <f>SUM(C6:C29)/(COUNTA($B$6:$B$29)-COUNTIF(B6:B29,"=0"))</f>
        <v>3.25</v>
      </c>
      <c r="D30" s="73">
        <f t="shared" ref="D30:P30" si="2">SUM(D6:D29)/(COUNTA($B$6:$B$29)-COUNTIF(C6:C29,"=0"))</f>
        <v>3.5</v>
      </c>
      <c r="E30" s="73">
        <f t="shared" si="2"/>
        <v>3.5</v>
      </c>
      <c r="F30" s="73">
        <f t="shared" si="2"/>
        <v>3.75</v>
      </c>
      <c r="G30" s="73">
        <f t="shared" si="2"/>
        <v>3.75</v>
      </c>
      <c r="H30" s="73">
        <f t="shared" si="2"/>
        <v>3.75</v>
      </c>
      <c r="I30" s="73">
        <f t="shared" si="2"/>
        <v>4</v>
      </c>
      <c r="J30" s="73">
        <f t="shared" si="2"/>
        <v>4.25</v>
      </c>
      <c r="K30" s="73">
        <f t="shared" si="2"/>
        <v>4</v>
      </c>
      <c r="L30" s="73">
        <f t="shared" si="2"/>
        <v>4</v>
      </c>
      <c r="M30" s="73">
        <f t="shared" si="2"/>
        <v>3.5</v>
      </c>
      <c r="N30" s="73">
        <f t="shared" si="2"/>
        <v>3.75</v>
      </c>
      <c r="O30" s="73">
        <f t="shared" si="2"/>
        <v>3.75</v>
      </c>
      <c r="P30" s="73">
        <f t="shared" si="2"/>
        <v>4</v>
      </c>
      <c r="Q30" s="157">
        <f t="shared" si="0"/>
        <v>3.6785714285714284</v>
      </c>
      <c r="R30" s="157">
        <f t="shared" si="1"/>
        <v>3.8571428571428572</v>
      </c>
    </row>
    <row r="33" spans="2:6" ht="15">
      <c r="B33" s="17" t="s">
        <v>17</v>
      </c>
      <c r="C33" s="18"/>
      <c r="D33" s="18"/>
      <c r="E33" s="18"/>
      <c r="F33" s="18"/>
    </row>
    <row r="34" spans="2:6" ht="37" customHeight="1">
      <c r="B34" s="19"/>
      <c r="C34" s="20" t="s">
        <v>18</v>
      </c>
      <c r="D34" s="20" t="s">
        <v>19</v>
      </c>
      <c r="E34" s="20" t="s">
        <v>20</v>
      </c>
      <c r="F34" s="20" t="s">
        <v>21</v>
      </c>
    </row>
    <row r="35" spans="2:6" ht="15.5">
      <c r="B35" s="21" t="s">
        <v>22</v>
      </c>
      <c r="C35" s="22">
        <f>COUNTA($B$6:$B$29)-COUNTIF($B$6:$B$29,"=0")</f>
        <v>24</v>
      </c>
      <c r="D35" s="22">
        <f>COUNTIF(Q6:Q29,"&gt;=3,8")</f>
        <v>6</v>
      </c>
      <c r="E35" s="22">
        <f>COUNTIFS(Q6:Q29,"&lt;3,7",Q6:Q29,"&gt;=2,3")</f>
        <v>12</v>
      </c>
      <c r="F35" s="22">
        <f>COUNTIFS(Q6:Q29,"&lt;2,2",Q6:Q29,"&gt;0")</f>
        <v>0</v>
      </c>
    </row>
    <row r="36" spans="2:6" ht="15.5">
      <c r="B36" s="21" t="s">
        <v>23</v>
      </c>
      <c r="C36" s="22">
        <v>100</v>
      </c>
      <c r="D36" s="23">
        <f>D35*C36/C35</f>
        <v>25</v>
      </c>
      <c r="E36" s="23">
        <f>E35*C36/C35</f>
        <v>50</v>
      </c>
      <c r="F36" s="23">
        <f>F35*C36/C35</f>
        <v>0</v>
      </c>
    </row>
    <row r="37" spans="2:6" ht="15.5">
      <c r="B37" s="24"/>
      <c r="C37" s="18"/>
      <c r="D37" s="18"/>
      <c r="E37" s="18"/>
      <c r="F37" s="18"/>
    </row>
    <row r="38" spans="2:6" ht="15.5">
      <c r="B38" s="24"/>
      <c r="C38" s="18"/>
      <c r="D38" s="18"/>
      <c r="E38" s="18"/>
      <c r="F38" s="18"/>
    </row>
    <row r="39" spans="2:6" ht="15">
      <c r="B39" s="17" t="s">
        <v>24</v>
      </c>
      <c r="C39" s="18"/>
      <c r="D39" s="18"/>
      <c r="E39" s="18"/>
      <c r="F39" s="18"/>
    </row>
    <row r="40" spans="2:6" ht="40" customHeight="1">
      <c r="B40" s="19"/>
      <c r="C40" s="25" t="s">
        <v>18</v>
      </c>
      <c r="D40" s="20" t="s">
        <v>19</v>
      </c>
      <c r="E40" s="20" t="s">
        <v>20</v>
      </c>
      <c r="F40" s="20" t="s">
        <v>21</v>
      </c>
    </row>
    <row r="41" spans="2:6" ht="15.5">
      <c r="B41" s="21" t="s">
        <v>22</v>
      </c>
      <c r="C41" s="22">
        <f>COUNTA($B$6:$B$29)-COUNTIF($B$6:$B$29,"=0")</f>
        <v>24</v>
      </c>
      <c r="D41" s="22">
        <f>COUNTIF(R6:R29,"&gt;=3,8")</f>
        <v>12</v>
      </c>
      <c r="E41" s="22">
        <f>COUNTIFS(R6:R29,"&lt;3,7",R6:R29,"&gt;=2,3")</f>
        <v>6</v>
      </c>
      <c r="F41" s="22">
        <f>COUNTIFS(R6:R29,"&lt;2,2",R6:R29,"&gt;0")</f>
        <v>0</v>
      </c>
    </row>
    <row r="42" spans="2:6" ht="15.5">
      <c r="B42" s="21" t="s">
        <v>23</v>
      </c>
      <c r="C42" s="22">
        <v>100</v>
      </c>
      <c r="D42" s="23">
        <f>D41*C42/C41</f>
        <v>50</v>
      </c>
      <c r="E42" s="23">
        <f>E41*C42/C41</f>
        <v>25</v>
      </c>
      <c r="F42" s="23">
        <f>F41*C42/C41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2">
    <mergeCell ref="Q3:R4"/>
    <mergeCell ref="Q1:R1"/>
    <mergeCell ref="M3:N4"/>
    <mergeCell ref="K3:L4"/>
    <mergeCell ref="O3:P4"/>
    <mergeCell ref="A3:A5"/>
    <mergeCell ref="B3:B5"/>
    <mergeCell ref="C3:D4"/>
    <mergeCell ref="G4:H4"/>
    <mergeCell ref="I4:J4"/>
    <mergeCell ref="E4:F4"/>
    <mergeCell ref="E3:J3"/>
  </mergeCells>
  <hyperlinks>
    <hyperlink ref="Q1" location="'ТИТУЛ'!A1" display="'ТИТУЛ'!A1" xr:uid="{00000000-0004-0000-0400-000000000000}"/>
    <hyperlink ref="Q1:R1" location="ОГЛАВЛЕНИЕ!A1" display="ОГЛАВЛЕНИЕ" xr:uid="{00000000-0004-0000-0400-000001000000}"/>
  </hyperlinks>
  <pageMargins left="0.49166666666666664" right="0.40719696969696972" top="0.55378787878787883" bottom="0.46022727272727271" header="0.3" footer="0.3"/>
  <pageSetup paperSize="9" scale="55" orientation="portrait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theme="5"/>
    <pageSetUpPr fitToPage="1"/>
  </sheetPr>
  <dimension ref="A1:Z42"/>
  <sheetViews>
    <sheetView view="pageLayout" topLeftCell="A4" zoomScale="70" zoomScaleNormal="100" zoomScalePageLayoutView="70" workbookViewId="0">
      <selection activeCell="D36" sqref="D36"/>
    </sheetView>
  </sheetViews>
  <sheetFormatPr defaultColWidth="9.1796875" defaultRowHeight="14.5"/>
  <cols>
    <col min="1" max="1" width="9.1796875" style="1"/>
    <col min="2" max="2" width="27.453125" style="1" customWidth="1"/>
    <col min="3" max="3" width="10.26953125" style="1" customWidth="1"/>
    <col min="4" max="4" width="9.54296875" style="1" customWidth="1"/>
    <col min="5" max="5" width="8.453125" style="1" customWidth="1"/>
    <col min="6" max="6" width="9" style="1" customWidth="1"/>
    <col min="7" max="7" width="9.81640625" style="1" customWidth="1"/>
    <col min="8" max="8" width="9.54296875" style="1" customWidth="1"/>
    <col min="9" max="9" width="7.81640625" style="1" customWidth="1"/>
    <col min="10" max="10" width="6.81640625" style="1" customWidth="1"/>
    <col min="11" max="12" width="8.26953125" style="1" customWidth="1"/>
    <col min="13" max="13" width="7.54296875" style="1" customWidth="1"/>
    <col min="14" max="14" width="7.453125" style="1" customWidth="1"/>
    <col min="15" max="15" width="8" style="1" customWidth="1"/>
    <col min="16" max="16" width="7.26953125" style="1" customWidth="1"/>
    <col min="17" max="17" width="7.1796875" style="1" customWidth="1"/>
    <col min="18" max="18" width="7" style="1" customWidth="1"/>
    <col min="19" max="19" width="7.26953125" style="1" customWidth="1"/>
    <col min="20" max="20" width="7.54296875" style="1" customWidth="1"/>
    <col min="21" max="21" width="9.453125" style="1" customWidth="1"/>
    <col min="22" max="22" width="9" style="1" customWidth="1"/>
    <col min="23" max="23" width="9.26953125" style="1" customWidth="1"/>
    <col min="24" max="24" width="8.453125" style="1" customWidth="1"/>
    <col min="25" max="25" width="7.54296875" style="1" customWidth="1"/>
    <col min="26" max="26" width="8" style="1" customWidth="1"/>
    <col min="27" max="16384" width="9.1796875" style="1"/>
  </cols>
  <sheetData>
    <row r="1" spans="1:26" ht="17.5">
      <c r="A1" s="28" t="s">
        <v>151</v>
      </c>
      <c r="Y1" s="250" t="s">
        <v>154</v>
      </c>
      <c r="Z1" s="250"/>
    </row>
    <row r="2" spans="1:26" ht="15" thickBot="1"/>
    <row r="3" spans="1:26" ht="60" customHeight="1" thickBot="1">
      <c r="A3" s="243" t="s">
        <v>8</v>
      </c>
      <c r="B3" s="243" t="s">
        <v>9</v>
      </c>
      <c r="C3" s="276" t="s">
        <v>227</v>
      </c>
      <c r="D3" s="277"/>
      <c r="E3" s="277"/>
      <c r="F3" s="278"/>
      <c r="G3" s="272" t="s">
        <v>215</v>
      </c>
      <c r="H3" s="273"/>
      <c r="I3" s="285" t="s">
        <v>216</v>
      </c>
      <c r="J3" s="286"/>
      <c r="K3" s="286"/>
      <c r="L3" s="287"/>
      <c r="M3" s="276" t="s">
        <v>225</v>
      </c>
      <c r="N3" s="277"/>
      <c r="O3" s="277"/>
      <c r="P3" s="277"/>
      <c r="Q3" s="277"/>
      <c r="R3" s="277"/>
      <c r="S3" s="277"/>
      <c r="T3" s="278"/>
      <c r="U3" s="276" t="s">
        <v>226</v>
      </c>
      <c r="V3" s="277"/>
      <c r="W3" s="277"/>
      <c r="X3" s="278"/>
      <c r="Y3" s="265" t="s">
        <v>12</v>
      </c>
      <c r="Z3" s="265"/>
    </row>
    <row r="4" spans="1:26" ht="120" customHeight="1" thickBot="1">
      <c r="A4" s="244"/>
      <c r="B4" s="244"/>
      <c r="C4" s="281" t="s">
        <v>213</v>
      </c>
      <c r="D4" s="282"/>
      <c r="E4" s="283" t="s">
        <v>214</v>
      </c>
      <c r="F4" s="284"/>
      <c r="G4" s="274"/>
      <c r="H4" s="275"/>
      <c r="I4" s="279" t="s">
        <v>217</v>
      </c>
      <c r="J4" s="280"/>
      <c r="K4" s="279" t="s">
        <v>218</v>
      </c>
      <c r="L4" s="280"/>
      <c r="M4" s="279" t="s">
        <v>219</v>
      </c>
      <c r="N4" s="280"/>
      <c r="O4" s="279" t="s">
        <v>220</v>
      </c>
      <c r="P4" s="280"/>
      <c r="Q4" s="279" t="s">
        <v>221</v>
      </c>
      <c r="R4" s="280"/>
      <c r="S4" s="279" t="s">
        <v>222</v>
      </c>
      <c r="T4" s="280"/>
      <c r="U4" s="279" t="s">
        <v>223</v>
      </c>
      <c r="V4" s="280"/>
      <c r="W4" s="279" t="s">
        <v>224</v>
      </c>
      <c r="X4" s="280"/>
      <c r="Y4" s="265"/>
      <c r="Z4" s="265"/>
    </row>
    <row r="5" spans="1:26" ht="16" thickBot="1">
      <c r="A5" s="245"/>
      <c r="B5" s="245"/>
      <c r="C5" s="14" t="s">
        <v>14</v>
      </c>
      <c r="D5" s="14" t="s">
        <v>15</v>
      </c>
      <c r="E5" s="14" t="s">
        <v>14</v>
      </c>
      <c r="F5" s="14" t="s">
        <v>15</v>
      </c>
      <c r="G5" s="14" t="s">
        <v>14</v>
      </c>
      <c r="H5" s="14" t="s">
        <v>15</v>
      </c>
      <c r="I5" s="14" t="s">
        <v>14</v>
      </c>
      <c r="J5" s="14" t="s">
        <v>15</v>
      </c>
      <c r="K5" s="14" t="s">
        <v>14</v>
      </c>
      <c r="L5" s="14" t="s">
        <v>15</v>
      </c>
      <c r="M5" s="14" t="s">
        <v>14</v>
      </c>
      <c r="N5" s="14" t="s">
        <v>15</v>
      </c>
      <c r="O5" s="14" t="s">
        <v>14</v>
      </c>
      <c r="P5" s="14" t="s">
        <v>15</v>
      </c>
      <c r="Q5" s="14" t="s">
        <v>14</v>
      </c>
      <c r="R5" s="14" t="s">
        <v>15</v>
      </c>
      <c r="S5" s="14" t="s">
        <v>14</v>
      </c>
      <c r="T5" s="14" t="s">
        <v>15</v>
      </c>
      <c r="U5" s="14" t="s">
        <v>14</v>
      </c>
      <c r="V5" s="14" t="s">
        <v>15</v>
      </c>
      <c r="W5" s="14" t="s">
        <v>14</v>
      </c>
      <c r="X5" s="14" t="s">
        <v>15</v>
      </c>
      <c r="Y5" s="26" t="s">
        <v>14</v>
      </c>
      <c r="Z5" s="26" t="s">
        <v>15</v>
      </c>
    </row>
    <row r="6" spans="1:26" ht="16" thickBot="1">
      <c r="A6" s="15">
        <v>1</v>
      </c>
      <c r="B6" s="154" t="str">
        <f>'Список группы'!C4</f>
        <v>Бахтин Антон</v>
      </c>
      <c r="C6" s="56">
        <v>3</v>
      </c>
      <c r="D6" s="56">
        <v>4</v>
      </c>
      <c r="E6" s="56">
        <v>3</v>
      </c>
      <c r="F6" s="56">
        <v>4</v>
      </c>
      <c r="G6" s="56">
        <v>3</v>
      </c>
      <c r="H6" s="56">
        <v>4</v>
      </c>
      <c r="I6" s="56">
        <v>4</v>
      </c>
      <c r="J6" s="56">
        <v>5</v>
      </c>
      <c r="K6" s="56">
        <v>4</v>
      </c>
      <c r="L6" s="56">
        <v>5</v>
      </c>
      <c r="M6" s="56">
        <v>3</v>
      </c>
      <c r="N6" s="56">
        <v>4</v>
      </c>
      <c r="O6" s="56">
        <v>3</v>
      </c>
      <c r="P6" s="56">
        <v>4</v>
      </c>
      <c r="Q6" s="56">
        <v>3</v>
      </c>
      <c r="R6" s="56">
        <v>4</v>
      </c>
      <c r="S6" s="56">
        <v>3</v>
      </c>
      <c r="T6" s="56">
        <v>4</v>
      </c>
      <c r="U6" s="56">
        <v>3</v>
      </c>
      <c r="V6" s="56">
        <v>4</v>
      </c>
      <c r="W6" s="56">
        <v>3</v>
      </c>
      <c r="X6" s="56">
        <v>4</v>
      </c>
      <c r="Y6" s="147">
        <f>(C6+E6+G6+I6+K6+M6+O6+Q6+S6+U6+W6)/11</f>
        <v>3.1818181818181817</v>
      </c>
      <c r="Z6" s="147">
        <f>(D6+F6+H6+J6+L6+N6+P6+R6+T6+V6+X6)/11</f>
        <v>4.1818181818181817</v>
      </c>
    </row>
    <row r="7" spans="1:26" ht="16" thickBot="1">
      <c r="A7" s="15">
        <v>2</v>
      </c>
      <c r="B7" s="154" t="str">
        <f>'Список группы'!C5</f>
        <v>Башилова Наталья</v>
      </c>
      <c r="C7" s="56">
        <v>2</v>
      </c>
      <c r="D7" s="56">
        <v>3</v>
      </c>
      <c r="E7" s="56">
        <v>2</v>
      </c>
      <c r="F7" s="56">
        <v>3</v>
      </c>
      <c r="G7" s="56">
        <v>2</v>
      </c>
      <c r="H7" s="56">
        <v>3</v>
      </c>
      <c r="I7" s="56">
        <v>3</v>
      </c>
      <c r="J7" s="56">
        <v>4</v>
      </c>
      <c r="K7" s="56">
        <v>3</v>
      </c>
      <c r="L7" s="56">
        <v>4</v>
      </c>
      <c r="M7" s="56">
        <v>3</v>
      </c>
      <c r="N7" s="56">
        <v>4</v>
      </c>
      <c r="O7" s="56">
        <v>4</v>
      </c>
      <c r="P7" s="56">
        <v>5</v>
      </c>
      <c r="Q7" s="56">
        <v>4</v>
      </c>
      <c r="R7" s="56">
        <v>5</v>
      </c>
      <c r="S7" s="56">
        <v>3</v>
      </c>
      <c r="T7" s="56">
        <v>4</v>
      </c>
      <c r="U7" s="56">
        <v>3</v>
      </c>
      <c r="V7" s="56">
        <v>4</v>
      </c>
      <c r="W7" s="56">
        <v>4</v>
      </c>
      <c r="X7" s="56">
        <v>5</v>
      </c>
      <c r="Y7" s="147">
        <f t="shared" ref="Y7:Y30" si="0">(C7+E7+G7+I7+K7+M7+O7+Q7+S7+U7+W7)/11</f>
        <v>3</v>
      </c>
      <c r="Z7" s="147">
        <f t="shared" ref="Z7:Z30" si="1">(D7+F7+H7+J7+L7+N7+P7+R7+T7+V7+X7)/11</f>
        <v>4</v>
      </c>
    </row>
    <row r="8" spans="1:26" ht="16" thickBot="1">
      <c r="A8" s="15">
        <v>3</v>
      </c>
      <c r="B8" s="154" t="str">
        <f>'Список группы'!C6</f>
        <v>Бирюкова Екатерина</v>
      </c>
      <c r="C8" s="56">
        <v>5</v>
      </c>
      <c r="D8" s="56">
        <v>5</v>
      </c>
      <c r="E8" s="56">
        <v>5</v>
      </c>
      <c r="F8" s="56">
        <v>5</v>
      </c>
      <c r="G8" s="56">
        <v>5</v>
      </c>
      <c r="H8" s="56">
        <v>5</v>
      </c>
      <c r="I8" s="56">
        <v>5</v>
      </c>
      <c r="J8" s="56">
        <v>5</v>
      </c>
      <c r="K8" s="56">
        <v>5</v>
      </c>
      <c r="L8" s="56">
        <v>5</v>
      </c>
      <c r="M8" s="56">
        <v>5</v>
      </c>
      <c r="N8" s="56">
        <v>5</v>
      </c>
      <c r="O8" s="56">
        <v>5</v>
      </c>
      <c r="P8" s="56">
        <v>5</v>
      </c>
      <c r="Q8" s="56">
        <v>5</v>
      </c>
      <c r="R8" s="56">
        <v>5</v>
      </c>
      <c r="S8" s="56">
        <v>5</v>
      </c>
      <c r="T8" s="56">
        <v>5</v>
      </c>
      <c r="U8" s="56">
        <v>5</v>
      </c>
      <c r="V8" s="56">
        <v>5</v>
      </c>
      <c r="W8" s="56">
        <v>5</v>
      </c>
      <c r="X8" s="56">
        <v>5</v>
      </c>
      <c r="Y8" s="147">
        <f t="shared" si="0"/>
        <v>5</v>
      </c>
      <c r="Z8" s="147">
        <f t="shared" si="1"/>
        <v>5</v>
      </c>
    </row>
    <row r="9" spans="1:26" ht="16" thickBot="1">
      <c r="A9" s="15">
        <v>4</v>
      </c>
      <c r="B9" s="154" t="str">
        <f>'Список группы'!C7</f>
        <v>Власов Дмитрий</v>
      </c>
      <c r="C9" s="56">
        <v>3</v>
      </c>
      <c r="D9" s="56">
        <v>2</v>
      </c>
      <c r="E9" s="56">
        <v>4</v>
      </c>
      <c r="F9" s="56">
        <v>3</v>
      </c>
      <c r="G9" s="56">
        <v>5</v>
      </c>
      <c r="H9" s="56">
        <v>3</v>
      </c>
      <c r="I9" s="56">
        <v>4</v>
      </c>
      <c r="J9" s="56">
        <v>3</v>
      </c>
      <c r="K9" s="56">
        <v>4</v>
      </c>
      <c r="L9" s="56">
        <v>2</v>
      </c>
      <c r="M9" s="56">
        <v>3</v>
      </c>
      <c r="N9" s="56">
        <v>2</v>
      </c>
      <c r="O9" s="56">
        <v>3</v>
      </c>
      <c r="P9" s="56">
        <v>2</v>
      </c>
      <c r="Q9" s="56">
        <v>3</v>
      </c>
      <c r="R9" s="56">
        <v>3</v>
      </c>
      <c r="S9" s="56">
        <v>4</v>
      </c>
      <c r="T9" s="56">
        <v>3</v>
      </c>
      <c r="U9" s="56">
        <v>4</v>
      </c>
      <c r="V9" s="56">
        <v>3</v>
      </c>
      <c r="W9" s="56">
        <v>4</v>
      </c>
      <c r="X9" s="56">
        <v>3</v>
      </c>
      <c r="Y9" s="147">
        <f t="shared" si="0"/>
        <v>3.7272727272727271</v>
      </c>
      <c r="Z9" s="147">
        <f t="shared" si="1"/>
        <v>2.6363636363636362</v>
      </c>
    </row>
    <row r="10" spans="1:26" ht="16" thickBot="1">
      <c r="A10" s="15">
        <v>5</v>
      </c>
      <c r="B10" s="154" t="str">
        <f>'Список группы'!C8</f>
        <v>Гущина Софья</v>
      </c>
      <c r="C10" s="56">
        <v>3</v>
      </c>
      <c r="D10" s="56">
        <v>4</v>
      </c>
      <c r="E10" s="56">
        <v>3</v>
      </c>
      <c r="F10" s="56">
        <v>4</v>
      </c>
      <c r="G10" s="56">
        <v>3</v>
      </c>
      <c r="H10" s="56">
        <v>4</v>
      </c>
      <c r="I10" s="56">
        <v>4</v>
      </c>
      <c r="J10" s="56">
        <v>5</v>
      </c>
      <c r="K10" s="56">
        <v>4</v>
      </c>
      <c r="L10" s="56">
        <v>5</v>
      </c>
      <c r="M10" s="56">
        <v>3</v>
      </c>
      <c r="N10" s="56">
        <v>4</v>
      </c>
      <c r="O10" s="56">
        <v>3</v>
      </c>
      <c r="P10" s="56">
        <v>4</v>
      </c>
      <c r="Q10" s="56">
        <v>3</v>
      </c>
      <c r="R10" s="56">
        <v>4</v>
      </c>
      <c r="S10" s="56">
        <v>3</v>
      </c>
      <c r="T10" s="56">
        <v>4</v>
      </c>
      <c r="U10" s="56">
        <v>3</v>
      </c>
      <c r="V10" s="56">
        <v>4</v>
      </c>
      <c r="W10" s="56">
        <v>3</v>
      </c>
      <c r="X10" s="56">
        <v>4</v>
      </c>
      <c r="Y10" s="147">
        <f t="shared" si="0"/>
        <v>3.1818181818181817</v>
      </c>
      <c r="Z10" s="147">
        <f t="shared" si="1"/>
        <v>4.1818181818181817</v>
      </c>
    </row>
    <row r="11" spans="1:26" ht="16" thickBot="1">
      <c r="A11" s="15">
        <v>6</v>
      </c>
      <c r="B11" s="154" t="str">
        <f>'Список группы'!C9</f>
        <v>Десятниченко Кирилл</v>
      </c>
      <c r="C11" s="56">
        <v>2</v>
      </c>
      <c r="D11" s="56">
        <v>3</v>
      </c>
      <c r="E11" s="56">
        <v>2</v>
      </c>
      <c r="F11" s="56">
        <v>3</v>
      </c>
      <c r="G11" s="56">
        <v>2</v>
      </c>
      <c r="H11" s="56">
        <v>3</v>
      </c>
      <c r="I11" s="56">
        <v>3</v>
      </c>
      <c r="J11" s="56">
        <v>4</v>
      </c>
      <c r="K11" s="56">
        <v>3</v>
      </c>
      <c r="L11" s="56">
        <v>4</v>
      </c>
      <c r="M11" s="56">
        <v>3</v>
      </c>
      <c r="N11" s="56">
        <v>4</v>
      </c>
      <c r="O11" s="56">
        <v>4</v>
      </c>
      <c r="P11" s="56">
        <v>5</v>
      </c>
      <c r="Q11" s="56">
        <v>4</v>
      </c>
      <c r="R11" s="56">
        <v>5</v>
      </c>
      <c r="S11" s="56">
        <v>3</v>
      </c>
      <c r="T11" s="56">
        <v>4</v>
      </c>
      <c r="U11" s="56">
        <v>3</v>
      </c>
      <c r="V11" s="56">
        <v>4</v>
      </c>
      <c r="W11" s="56">
        <v>4</v>
      </c>
      <c r="X11" s="56">
        <v>5</v>
      </c>
      <c r="Y11" s="147">
        <f t="shared" si="0"/>
        <v>3</v>
      </c>
      <c r="Z11" s="147">
        <f t="shared" si="1"/>
        <v>4</v>
      </c>
    </row>
    <row r="12" spans="1:26" ht="16" thickBot="1">
      <c r="A12" s="15">
        <v>7</v>
      </c>
      <c r="B12" s="154" t="str">
        <f>'Список группы'!C10</f>
        <v>Йолсал Дениз</v>
      </c>
      <c r="C12" s="56">
        <v>5</v>
      </c>
      <c r="D12" s="56">
        <v>5</v>
      </c>
      <c r="E12" s="56">
        <v>5</v>
      </c>
      <c r="F12" s="56">
        <v>5</v>
      </c>
      <c r="G12" s="56">
        <v>5</v>
      </c>
      <c r="H12" s="56">
        <v>5</v>
      </c>
      <c r="I12" s="56">
        <v>5</v>
      </c>
      <c r="J12" s="56">
        <v>5</v>
      </c>
      <c r="K12" s="56">
        <v>5</v>
      </c>
      <c r="L12" s="56">
        <v>5</v>
      </c>
      <c r="M12" s="56">
        <v>5</v>
      </c>
      <c r="N12" s="56">
        <v>5</v>
      </c>
      <c r="O12" s="56">
        <v>5</v>
      </c>
      <c r="P12" s="56">
        <v>5</v>
      </c>
      <c r="Q12" s="56">
        <v>5</v>
      </c>
      <c r="R12" s="56">
        <v>5</v>
      </c>
      <c r="S12" s="56">
        <v>5</v>
      </c>
      <c r="T12" s="56">
        <v>5</v>
      </c>
      <c r="U12" s="56">
        <v>5</v>
      </c>
      <c r="V12" s="56">
        <v>5</v>
      </c>
      <c r="W12" s="56">
        <v>5</v>
      </c>
      <c r="X12" s="56">
        <v>5</v>
      </c>
      <c r="Y12" s="147">
        <f t="shared" si="0"/>
        <v>5</v>
      </c>
      <c r="Z12" s="147">
        <f t="shared" si="1"/>
        <v>5</v>
      </c>
    </row>
    <row r="13" spans="1:26" ht="16" thickBot="1">
      <c r="A13" s="15">
        <v>8</v>
      </c>
      <c r="B13" s="154" t="str">
        <f>'Список группы'!C11</f>
        <v>Кирилина Виктория</v>
      </c>
      <c r="C13" s="56">
        <v>3</v>
      </c>
      <c r="D13" s="56">
        <v>2</v>
      </c>
      <c r="E13" s="56">
        <v>4</v>
      </c>
      <c r="F13" s="56">
        <v>3</v>
      </c>
      <c r="G13" s="56">
        <v>5</v>
      </c>
      <c r="H13" s="56">
        <v>3</v>
      </c>
      <c r="I13" s="56">
        <v>4</v>
      </c>
      <c r="J13" s="56">
        <v>3</v>
      </c>
      <c r="K13" s="56">
        <v>4</v>
      </c>
      <c r="L13" s="56">
        <v>2</v>
      </c>
      <c r="M13" s="56">
        <v>3</v>
      </c>
      <c r="N13" s="56">
        <v>2</v>
      </c>
      <c r="O13" s="56">
        <v>3</v>
      </c>
      <c r="P13" s="56">
        <v>2</v>
      </c>
      <c r="Q13" s="56">
        <v>3</v>
      </c>
      <c r="R13" s="56">
        <v>3</v>
      </c>
      <c r="S13" s="56">
        <v>4</v>
      </c>
      <c r="T13" s="56">
        <v>3</v>
      </c>
      <c r="U13" s="56">
        <v>4</v>
      </c>
      <c r="V13" s="56">
        <v>3</v>
      </c>
      <c r="W13" s="56">
        <v>4</v>
      </c>
      <c r="X13" s="56">
        <v>3</v>
      </c>
      <c r="Y13" s="147">
        <f t="shared" si="0"/>
        <v>3.7272727272727271</v>
      </c>
      <c r="Z13" s="147">
        <f t="shared" si="1"/>
        <v>2.6363636363636362</v>
      </c>
    </row>
    <row r="14" spans="1:26" ht="16" thickBot="1">
      <c r="A14" s="15">
        <v>9</v>
      </c>
      <c r="B14" s="154" t="str">
        <f>'Список группы'!C12</f>
        <v>Князева Алиса</v>
      </c>
      <c r="C14" s="56">
        <v>3</v>
      </c>
      <c r="D14" s="56">
        <v>4</v>
      </c>
      <c r="E14" s="56">
        <v>3</v>
      </c>
      <c r="F14" s="56">
        <v>4</v>
      </c>
      <c r="G14" s="56">
        <v>3</v>
      </c>
      <c r="H14" s="56">
        <v>4</v>
      </c>
      <c r="I14" s="56">
        <v>4</v>
      </c>
      <c r="J14" s="56">
        <v>5</v>
      </c>
      <c r="K14" s="56">
        <v>4</v>
      </c>
      <c r="L14" s="56">
        <v>5</v>
      </c>
      <c r="M14" s="56">
        <v>3</v>
      </c>
      <c r="N14" s="56">
        <v>4</v>
      </c>
      <c r="O14" s="56">
        <v>3</v>
      </c>
      <c r="P14" s="56">
        <v>4</v>
      </c>
      <c r="Q14" s="56">
        <v>3</v>
      </c>
      <c r="R14" s="56">
        <v>4</v>
      </c>
      <c r="S14" s="56">
        <v>3</v>
      </c>
      <c r="T14" s="56">
        <v>4</v>
      </c>
      <c r="U14" s="56">
        <v>3</v>
      </c>
      <c r="V14" s="56">
        <v>4</v>
      </c>
      <c r="W14" s="56">
        <v>3</v>
      </c>
      <c r="X14" s="56">
        <v>4</v>
      </c>
      <c r="Y14" s="147">
        <f t="shared" si="0"/>
        <v>3.1818181818181817</v>
      </c>
      <c r="Z14" s="147">
        <f t="shared" si="1"/>
        <v>4.1818181818181817</v>
      </c>
    </row>
    <row r="15" spans="1:26" ht="16" thickBot="1">
      <c r="A15" s="15">
        <v>10</v>
      </c>
      <c r="B15" s="154" t="str">
        <f>'Список группы'!C13</f>
        <v>Максимова Анна</v>
      </c>
      <c r="C15" s="56">
        <v>2</v>
      </c>
      <c r="D15" s="56">
        <v>3</v>
      </c>
      <c r="E15" s="56">
        <v>2</v>
      </c>
      <c r="F15" s="56">
        <v>3</v>
      </c>
      <c r="G15" s="56">
        <v>2</v>
      </c>
      <c r="H15" s="56">
        <v>3</v>
      </c>
      <c r="I15" s="56">
        <v>3</v>
      </c>
      <c r="J15" s="56">
        <v>4</v>
      </c>
      <c r="K15" s="56">
        <v>3</v>
      </c>
      <c r="L15" s="56">
        <v>4</v>
      </c>
      <c r="M15" s="56">
        <v>3</v>
      </c>
      <c r="N15" s="56">
        <v>4</v>
      </c>
      <c r="O15" s="56">
        <v>4</v>
      </c>
      <c r="P15" s="56">
        <v>5</v>
      </c>
      <c r="Q15" s="56">
        <v>4</v>
      </c>
      <c r="R15" s="56">
        <v>5</v>
      </c>
      <c r="S15" s="56">
        <v>3</v>
      </c>
      <c r="T15" s="56">
        <v>4</v>
      </c>
      <c r="U15" s="56">
        <v>3</v>
      </c>
      <c r="V15" s="56">
        <v>4</v>
      </c>
      <c r="W15" s="56">
        <v>4</v>
      </c>
      <c r="X15" s="56">
        <v>5</v>
      </c>
      <c r="Y15" s="147">
        <f t="shared" si="0"/>
        <v>3</v>
      </c>
      <c r="Z15" s="147">
        <f t="shared" si="1"/>
        <v>4</v>
      </c>
    </row>
    <row r="16" spans="1:26" ht="16" thickBot="1">
      <c r="A16" s="15">
        <v>11</v>
      </c>
      <c r="B16" s="154" t="str">
        <f>'Список группы'!C14</f>
        <v>Меньшов Алексей</v>
      </c>
      <c r="C16" s="56">
        <v>5</v>
      </c>
      <c r="D16" s="56">
        <v>5</v>
      </c>
      <c r="E16" s="56">
        <v>5</v>
      </c>
      <c r="F16" s="56">
        <v>5</v>
      </c>
      <c r="G16" s="56">
        <v>5</v>
      </c>
      <c r="H16" s="56">
        <v>5</v>
      </c>
      <c r="I16" s="56">
        <v>5</v>
      </c>
      <c r="J16" s="56">
        <v>5</v>
      </c>
      <c r="K16" s="56">
        <v>5</v>
      </c>
      <c r="L16" s="56">
        <v>5</v>
      </c>
      <c r="M16" s="56">
        <v>5</v>
      </c>
      <c r="N16" s="56">
        <v>5</v>
      </c>
      <c r="O16" s="56">
        <v>5</v>
      </c>
      <c r="P16" s="56">
        <v>5</v>
      </c>
      <c r="Q16" s="56">
        <v>5</v>
      </c>
      <c r="R16" s="56">
        <v>5</v>
      </c>
      <c r="S16" s="56">
        <v>5</v>
      </c>
      <c r="T16" s="56">
        <v>5</v>
      </c>
      <c r="U16" s="56">
        <v>5</v>
      </c>
      <c r="V16" s="56">
        <v>5</v>
      </c>
      <c r="W16" s="56">
        <v>5</v>
      </c>
      <c r="X16" s="56">
        <v>5</v>
      </c>
      <c r="Y16" s="147">
        <f t="shared" si="0"/>
        <v>5</v>
      </c>
      <c r="Z16" s="147">
        <f t="shared" si="1"/>
        <v>5</v>
      </c>
    </row>
    <row r="17" spans="1:26" ht="16" thickBot="1">
      <c r="A17" s="15">
        <v>12</v>
      </c>
      <c r="B17" s="154" t="str">
        <f>'Список группы'!C15</f>
        <v>Муравлев Даниил</v>
      </c>
      <c r="C17" s="56">
        <v>3</v>
      </c>
      <c r="D17" s="56">
        <v>2</v>
      </c>
      <c r="E17" s="56">
        <v>4</v>
      </c>
      <c r="F17" s="56">
        <v>3</v>
      </c>
      <c r="G17" s="56">
        <v>5</v>
      </c>
      <c r="H17" s="56">
        <v>3</v>
      </c>
      <c r="I17" s="56">
        <v>4</v>
      </c>
      <c r="J17" s="56">
        <v>3</v>
      </c>
      <c r="K17" s="56">
        <v>4</v>
      </c>
      <c r="L17" s="56">
        <v>2</v>
      </c>
      <c r="M17" s="56">
        <v>3</v>
      </c>
      <c r="N17" s="56">
        <v>2</v>
      </c>
      <c r="O17" s="56">
        <v>3</v>
      </c>
      <c r="P17" s="56">
        <v>2</v>
      </c>
      <c r="Q17" s="56">
        <v>3</v>
      </c>
      <c r="R17" s="56">
        <v>3</v>
      </c>
      <c r="S17" s="56">
        <v>4</v>
      </c>
      <c r="T17" s="56">
        <v>3</v>
      </c>
      <c r="U17" s="56">
        <v>4</v>
      </c>
      <c r="V17" s="56">
        <v>3</v>
      </c>
      <c r="W17" s="56">
        <v>4</v>
      </c>
      <c r="X17" s="56">
        <v>3</v>
      </c>
      <c r="Y17" s="147">
        <f t="shared" si="0"/>
        <v>3.7272727272727271</v>
      </c>
      <c r="Z17" s="147">
        <f t="shared" si="1"/>
        <v>2.6363636363636362</v>
      </c>
    </row>
    <row r="18" spans="1:26" ht="16" thickBot="1">
      <c r="A18" s="15">
        <v>13</v>
      </c>
      <c r="B18" s="154" t="str">
        <f>'Список группы'!C16</f>
        <v xml:space="preserve">Панов Тимофей </v>
      </c>
      <c r="C18" s="56">
        <v>3</v>
      </c>
      <c r="D18" s="56">
        <v>4</v>
      </c>
      <c r="E18" s="56">
        <v>3</v>
      </c>
      <c r="F18" s="56">
        <v>4</v>
      </c>
      <c r="G18" s="56">
        <v>3</v>
      </c>
      <c r="H18" s="56">
        <v>4</v>
      </c>
      <c r="I18" s="56">
        <v>4</v>
      </c>
      <c r="J18" s="56">
        <v>5</v>
      </c>
      <c r="K18" s="56">
        <v>4</v>
      </c>
      <c r="L18" s="56">
        <v>5</v>
      </c>
      <c r="M18" s="56">
        <v>3</v>
      </c>
      <c r="N18" s="56">
        <v>4</v>
      </c>
      <c r="O18" s="56">
        <v>3</v>
      </c>
      <c r="P18" s="56">
        <v>4</v>
      </c>
      <c r="Q18" s="56">
        <v>3</v>
      </c>
      <c r="R18" s="56">
        <v>4</v>
      </c>
      <c r="S18" s="56">
        <v>3</v>
      </c>
      <c r="T18" s="56">
        <v>4</v>
      </c>
      <c r="U18" s="56">
        <v>3</v>
      </c>
      <c r="V18" s="56">
        <v>4</v>
      </c>
      <c r="W18" s="56">
        <v>3</v>
      </c>
      <c r="X18" s="56">
        <v>4</v>
      </c>
      <c r="Y18" s="147">
        <f t="shared" si="0"/>
        <v>3.1818181818181817</v>
      </c>
      <c r="Z18" s="147">
        <f t="shared" si="1"/>
        <v>4.1818181818181817</v>
      </c>
    </row>
    <row r="19" spans="1:26" ht="16" thickBot="1">
      <c r="A19" s="15">
        <v>14</v>
      </c>
      <c r="B19" s="154" t="str">
        <f>'Список группы'!C17</f>
        <v xml:space="preserve">Саркисов Илья </v>
      </c>
      <c r="C19" s="56">
        <v>2</v>
      </c>
      <c r="D19" s="56">
        <v>3</v>
      </c>
      <c r="E19" s="56">
        <v>2</v>
      </c>
      <c r="F19" s="56">
        <v>3</v>
      </c>
      <c r="G19" s="56">
        <v>2</v>
      </c>
      <c r="H19" s="56">
        <v>3</v>
      </c>
      <c r="I19" s="56">
        <v>3</v>
      </c>
      <c r="J19" s="56">
        <v>4</v>
      </c>
      <c r="K19" s="56">
        <v>3</v>
      </c>
      <c r="L19" s="56">
        <v>4</v>
      </c>
      <c r="M19" s="56">
        <v>3</v>
      </c>
      <c r="N19" s="56">
        <v>4</v>
      </c>
      <c r="O19" s="56">
        <v>4</v>
      </c>
      <c r="P19" s="56">
        <v>5</v>
      </c>
      <c r="Q19" s="56">
        <v>4</v>
      </c>
      <c r="R19" s="56">
        <v>5</v>
      </c>
      <c r="S19" s="56">
        <v>3</v>
      </c>
      <c r="T19" s="56">
        <v>4</v>
      </c>
      <c r="U19" s="56">
        <v>3</v>
      </c>
      <c r="V19" s="56">
        <v>4</v>
      </c>
      <c r="W19" s="56">
        <v>4</v>
      </c>
      <c r="X19" s="56">
        <v>5</v>
      </c>
      <c r="Y19" s="147">
        <f t="shared" si="0"/>
        <v>3</v>
      </c>
      <c r="Z19" s="147">
        <f t="shared" si="1"/>
        <v>4</v>
      </c>
    </row>
    <row r="20" spans="1:26" ht="16" thickBot="1">
      <c r="A20" s="15">
        <v>15</v>
      </c>
      <c r="B20" s="154" t="str">
        <f>'Список группы'!C18</f>
        <v xml:space="preserve">Свирская Анастасия </v>
      </c>
      <c r="C20" s="56">
        <v>5</v>
      </c>
      <c r="D20" s="56">
        <v>5</v>
      </c>
      <c r="E20" s="56">
        <v>5</v>
      </c>
      <c r="F20" s="56">
        <v>5</v>
      </c>
      <c r="G20" s="56">
        <v>5</v>
      </c>
      <c r="H20" s="56">
        <v>5</v>
      </c>
      <c r="I20" s="56">
        <v>5</v>
      </c>
      <c r="J20" s="56">
        <v>5</v>
      </c>
      <c r="K20" s="56">
        <v>5</v>
      </c>
      <c r="L20" s="56">
        <v>5</v>
      </c>
      <c r="M20" s="56">
        <v>5</v>
      </c>
      <c r="N20" s="56">
        <v>5</v>
      </c>
      <c r="O20" s="56">
        <v>5</v>
      </c>
      <c r="P20" s="56">
        <v>5</v>
      </c>
      <c r="Q20" s="56">
        <v>5</v>
      </c>
      <c r="R20" s="56">
        <v>5</v>
      </c>
      <c r="S20" s="56">
        <v>5</v>
      </c>
      <c r="T20" s="56">
        <v>5</v>
      </c>
      <c r="U20" s="56">
        <v>5</v>
      </c>
      <c r="V20" s="56">
        <v>5</v>
      </c>
      <c r="W20" s="56">
        <v>5</v>
      </c>
      <c r="X20" s="56">
        <v>5</v>
      </c>
      <c r="Y20" s="147">
        <f t="shared" si="0"/>
        <v>5</v>
      </c>
      <c r="Z20" s="147">
        <f t="shared" si="1"/>
        <v>5</v>
      </c>
    </row>
    <row r="21" spans="1:26" ht="16" thickBot="1">
      <c r="A21" s="15">
        <v>16</v>
      </c>
      <c r="B21" s="154" t="str">
        <f>'Список группы'!C19</f>
        <v>Семенина Елизавета</v>
      </c>
      <c r="C21" s="56">
        <v>3</v>
      </c>
      <c r="D21" s="56">
        <v>2</v>
      </c>
      <c r="E21" s="56">
        <v>4</v>
      </c>
      <c r="F21" s="56">
        <v>3</v>
      </c>
      <c r="G21" s="56">
        <v>5</v>
      </c>
      <c r="H21" s="56">
        <v>3</v>
      </c>
      <c r="I21" s="56">
        <v>4</v>
      </c>
      <c r="J21" s="56">
        <v>3</v>
      </c>
      <c r="K21" s="56">
        <v>4</v>
      </c>
      <c r="L21" s="56">
        <v>2</v>
      </c>
      <c r="M21" s="56">
        <v>3</v>
      </c>
      <c r="N21" s="56">
        <v>2</v>
      </c>
      <c r="O21" s="56">
        <v>3</v>
      </c>
      <c r="P21" s="56">
        <v>2</v>
      </c>
      <c r="Q21" s="56">
        <v>3</v>
      </c>
      <c r="R21" s="56">
        <v>3</v>
      </c>
      <c r="S21" s="56">
        <v>4</v>
      </c>
      <c r="T21" s="56">
        <v>3</v>
      </c>
      <c r="U21" s="56">
        <v>4</v>
      </c>
      <c r="V21" s="56">
        <v>3</v>
      </c>
      <c r="W21" s="56">
        <v>4</v>
      </c>
      <c r="X21" s="56">
        <v>3</v>
      </c>
      <c r="Y21" s="147">
        <f t="shared" si="0"/>
        <v>3.7272727272727271</v>
      </c>
      <c r="Z21" s="147">
        <f t="shared" si="1"/>
        <v>2.6363636363636362</v>
      </c>
    </row>
    <row r="22" spans="1:26" ht="16" thickBot="1">
      <c r="A22" s="15">
        <v>17</v>
      </c>
      <c r="B22" s="154" t="str">
        <f>'Список группы'!C20</f>
        <v>Сергеев Алексей</v>
      </c>
      <c r="C22" s="56">
        <v>3</v>
      </c>
      <c r="D22" s="56">
        <v>4</v>
      </c>
      <c r="E22" s="56">
        <v>3</v>
      </c>
      <c r="F22" s="56">
        <v>4</v>
      </c>
      <c r="G22" s="56">
        <v>3</v>
      </c>
      <c r="H22" s="56">
        <v>4</v>
      </c>
      <c r="I22" s="56">
        <v>4</v>
      </c>
      <c r="J22" s="56">
        <v>5</v>
      </c>
      <c r="K22" s="56">
        <v>4</v>
      </c>
      <c r="L22" s="56">
        <v>5</v>
      </c>
      <c r="M22" s="56">
        <v>3</v>
      </c>
      <c r="N22" s="56">
        <v>4</v>
      </c>
      <c r="O22" s="56">
        <v>3</v>
      </c>
      <c r="P22" s="56">
        <v>4</v>
      </c>
      <c r="Q22" s="56">
        <v>3</v>
      </c>
      <c r="R22" s="56">
        <v>4</v>
      </c>
      <c r="S22" s="56">
        <v>3</v>
      </c>
      <c r="T22" s="56">
        <v>4</v>
      </c>
      <c r="U22" s="56">
        <v>3</v>
      </c>
      <c r="V22" s="56">
        <v>4</v>
      </c>
      <c r="W22" s="56">
        <v>3</v>
      </c>
      <c r="X22" s="56">
        <v>4</v>
      </c>
      <c r="Y22" s="147">
        <f t="shared" si="0"/>
        <v>3.1818181818181817</v>
      </c>
      <c r="Z22" s="147">
        <f t="shared" si="1"/>
        <v>4.1818181818181817</v>
      </c>
    </row>
    <row r="23" spans="1:26" ht="16" thickBot="1">
      <c r="A23" s="15">
        <v>18</v>
      </c>
      <c r="B23" s="154" t="str">
        <f>'Список группы'!C21</f>
        <v>Солопов Максим</v>
      </c>
      <c r="C23" s="56">
        <v>2</v>
      </c>
      <c r="D23" s="56">
        <v>3</v>
      </c>
      <c r="E23" s="56">
        <v>2</v>
      </c>
      <c r="F23" s="56">
        <v>3</v>
      </c>
      <c r="G23" s="56">
        <v>2</v>
      </c>
      <c r="H23" s="56">
        <v>3</v>
      </c>
      <c r="I23" s="56">
        <v>3</v>
      </c>
      <c r="J23" s="56">
        <v>4</v>
      </c>
      <c r="K23" s="56">
        <v>3</v>
      </c>
      <c r="L23" s="56">
        <v>4</v>
      </c>
      <c r="M23" s="56">
        <v>3</v>
      </c>
      <c r="N23" s="56">
        <v>4</v>
      </c>
      <c r="O23" s="56">
        <v>4</v>
      </c>
      <c r="P23" s="56">
        <v>5</v>
      </c>
      <c r="Q23" s="56">
        <v>4</v>
      </c>
      <c r="R23" s="56">
        <v>5</v>
      </c>
      <c r="S23" s="56">
        <v>3</v>
      </c>
      <c r="T23" s="56">
        <v>4</v>
      </c>
      <c r="U23" s="56">
        <v>3</v>
      </c>
      <c r="V23" s="56">
        <v>4</v>
      </c>
      <c r="W23" s="56">
        <v>4</v>
      </c>
      <c r="X23" s="56">
        <v>5</v>
      </c>
      <c r="Y23" s="147">
        <f t="shared" si="0"/>
        <v>3</v>
      </c>
      <c r="Z23" s="147">
        <f t="shared" si="1"/>
        <v>4</v>
      </c>
    </row>
    <row r="24" spans="1:26" ht="16" thickBot="1">
      <c r="A24" s="15">
        <v>19</v>
      </c>
      <c r="B24" s="154" t="str">
        <f>'Список группы'!C22</f>
        <v xml:space="preserve">Стригунов Александр </v>
      </c>
      <c r="C24" s="56">
        <v>5</v>
      </c>
      <c r="D24" s="56">
        <v>5</v>
      </c>
      <c r="E24" s="56">
        <v>5</v>
      </c>
      <c r="F24" s="56">
        <v>5</v>
      </c>
      <c r="G24" s="56">
        <v>5</v>
      </c>
      <c r="H24" s="56">
        <v>5</v>
      </c>
      <c r="I24" s="56">
        <v>5</v>
      </c>
      <c r="J24" s="56">
        <v>5</v>
      </c>
      <c r="K24" s="56">
        <v>5</v>
      </c>
      <c r="L24" s="56">
        <v>5</v>
      </c>
      <c r="M24" s="56">
        <v>5</v>
      </c>
      <c r="N24" s="56">
        <v>5</v>
      </c>
      <c r="O24" s="56">
        <v>5</v>
      </c>
      <c r="P24" s="56">
        <v>5</v>
      </c>
      <c r="Q24" s="56">
        <v>5</v>
      </c>
      <c r="R24" s="56">
        <v>5</v>
      </c>
      <c r="S24" s="56">
        <v>5</v>
      </c>
      <c r="T24" s="56">
        <v>5</v>
      </c>
      <c r="U24" s="56">
        <v>5</v>
      </c>
      <c r="V24" s="56">
        <v>5</v>
      </c>
      <c r="W24" s="56">
        <v>5</v>
      </c>
      <c r="X24" s="56">
        <v>5</v>
      </c>
      <c r="Y24" s="147">
        <f t="shared" si="0"/>
        <v>5</v>
      </c>
      <c r="Z24" s="147">
        <f t="shared" si="1"/>
        <v>5</v>
      </c>
    </row>
    <row r="25" spans="1:26" ht="16" thickBot="1">
      <c r="A25" s="15">
        <v>20</v>
      </c>
      <c r="B25" s="154" t="str">
        <f>'Список группы'!C23</f>
        <v>Тихонов Данил</v>
      </c>
      <c r="C25" s="56">
        <v>3</v>
      </c>
      <c r="D25" s="56">
        <v>2</v>
      </c>
      <c r="E25" s="56">
        <v>4</v>
      </c>
      <c r="F25" s="56">
        <v>3</v>
      </c>
      <c r="G25" s="56">
        <v>5</v>
      </c>
      <c r="H25" s="56">
        <v>3</v>
      </c>
      <c r="I25" s="56">
        <v>4</v>
      </c>
      <c r="J25" s="56">
        <v>3</v>
      </c>
      <c r="K25" s="56">
        <v>4</v>
      </c>
      <c r="L25" s="56">
        <v>2</v>
      </c>
      <c r="M25" s="56">
        <v>3</v>
      </c>
      <c r="N25" s="56">
        <v>2</v>
      </c>
      <c r="O25" s="56">
        <v>3</v>
      </c>
      <c r="P25" s="56">
        <v>2</v>
      </c>
      <c r="Q25" s="56">
        <v>3</v>
      </c>
      <c r="R25" s="56">
        <v>3</v>
      </c>
      <c r="S25" s="56">
        <v>4</v>
      </c>
      <c r="T25" s="56">
        <v>3</v>
      </c>
      <c r="U25" s="56">
        <v>4</v>
      </c>
      <c r="V25" s="56">
        <v>3</v>
      </c>
      <c r="W25" s="56">
        <v>4</v>
      </c>
      <c r="X25" s="56">
        <v>3</v>
      </c>
      <c r="Y25" s="147">
        <f t="shared" si="0"/>
        <v>3.7272727272727271</v>
      </c>
      <c r="Z25" s="147">
        <f t="shared" si="1"/>
        <v>2.6363636363636362</v>
      </c>
    </row>
    <row r="26" spans="1:26" ht="16" thickBot="1">
      <c r="A26" s="15">
        <v>21</v>
      </c>
      <c r="B26" s="154" t="str">
        <f>'Список группы'!C24</f>
        <v>Федоров Данила</v>
      </c>
      <c r="C26" s="56">
        <v>3</v>
      </c>
      <c r="D26" s="56">
        <v>4</v>
      </c>
      <c r="E26" s="56">
        <v>3</v>
      </c>
      <c r="F26" s="56">
        <v>4</v>
      </c>
      <c r="G26" s="56">
        <v>3</v>
      </c>
      <c r="H26" s="56">
        <v>4</v>
      </c>
      <c r="I26" s="56">
        <v>4</v>
      </c>
      <c r="J26" s="56">
        <v>5</v>
      </c>
      <c r="K26" s="56">
        <v>4</v>
      </c>
      <c r="L26" s="56">
        <v>5</v>
      </c>
      <c r="M26" s="56">
        <v>3</v>
      </c>
      <c r="N26" s="56">
        <v>4</v>
      </c>
      <c r="O26" s="56">
        <v>3</v>
      </c>
      <c r="P26" s="56">
        <v>4</v>
      </c>
      <c r="Q26" s="56">
        <v>3</v>
      </c>
      <c r="R26" s="56">
        <v>4</v>
      </c>
      <c r="S26" s="56">
        <v>3</v>
      </c>
      <c r="T26" s="56">
        <v>4</v>
      </c>
      <c r="U26" s="56">
        <v>3</v>
      </c>
      <c r="V26" s="56">
        <v>4</v>
      </c>
      <c r="W26" s="56">
        <v>3</v>
      </c>
      <c r="X26" s="56">
        <v>4</v>
      </c>
      <c r="Y26" s="147">
        <f t="shared" si="0"/>
        <v>3.1818181818181817</v>
      </c>
      <c r="Z26" s="147">
        <f t="shared" si="1"/>
        <v>4.1818181818181817</v>
      </c>
    </row>
    <row r="27" spans="1:26" ht="16" thickBot="1">
      <c r="A27" s="15">
        <v>22</v>
      </c>
      <c r="B27" s="154" t="str">
        <f>'Список группы'!C25</f>
        <v>Чалдина Дарья</v>
      </c>
      <c r="C27" s="56">
        <v>2</v>
      </c>
      <c r="D27" s="56">
        <v>3</v>
      </c>
      <c r="E27" s="56">
        <v>2</v>
      </c>
      <c r="F27" s="56">
        <v>3</v>
      </c>
      <c r="G27" s="56">
        <v>2</v>
      </c>
      <c r="H27" s="56">
        <v>3</v>
      </c>
      <c r="I27" s="56">
        <v>3</v>
      </c>
      <c r="J27" s="56">
        <v>4</v>
      </c>
      <c r="K27" s="56">
        <v>3</v>
      </c>
      <c r="L27" s="56">
        <v>4</v>
      </c>
      <c r="M27" s="56">
        <v>3</v>
      </c>
      <c r="N27" s="56">
        <v>4</v>
      </c>
      <c r="O27" s="56">
        <v>4</v>
      </c>
      <c r="P27" s="56">
        <v>5</v>
      </c>
      <c r="Q27" s="56">
        <v>4</v>
      </c>
      <c r="R27" s="56">
        <v>5</v>
      </c>
      <c r="S27" s="56">
        <v>3</v>
      </c>
      <c r="T27" s="56">
        <v>4</v>
      </c>
      <c r="U27" s="56">
        <v>3</v>
      </c>
      <c r="V27" s="56">
        <v>4</v>
      </c>
      <c r="W27" s="56">
        <v>4</v>
      </c>
      <c r="X27" s="56">
        <v>5</v>
      </c>
      <c r="Y27" s="147">
        <f t="shared" si="0"/>
        <v>3</v>
      </c>
      <c r="Z27" s="147">
        <f t="shared" si="1"/>
        <v>4</v>
      </c>
    </row>
    <row r="28" spans="1:26" ht="16" thickBot="1">
      <c r="A28" s="15">
        <v>23</v>
      </c>
      <c r="B28" s="154" t="str">
        <f>'Список группы'!C26</f>
        <v xml:space="preserve">Черногоров Аркадий </v>
      </c>
      <c r="C28" s="56">
        <v>5</v>
      </c>
      <c r="D28" s="56">
        <v>5</v>
      </c>
      <c r="E28" s="56">
        <v>5</v>
      </c>
      <c r="F28" s="56">
        <v>5</v>
      </c>
      <c r="G28" s="56">
        <v>5</v>
      </c>
      <c r="H28" s="56">
        <v>5</v>
      </c>
      <c r="I28" s="56">
        <v>5</v>
      </c>
      <c r="J28" s="56">
        <v>5</v>
      </c>
      <c r="K28" s="56">
        <v>5</v>
      </c>
      <c r="L28" s="56">
        <v>5</v>
      </c>
      <c r="M28" s="56">
        <v>5</v>
      </c>
      <c r="N28" s="56">
        <v>5</v>
      </c>
      <c r="O28" s="56">
        <v>5</v>
      </c>
      <c r="P28" s="56">
        <v>5</v>
      </c>
      <c r="Q28" s="56">
        <v>5</v>
      </c>
      <c r="R28" s="56">
        <v>5</v>
      </c>
      <c r="S28" s="56">
        <v>5</v>
      </c>
      <c r="T28" s="56">
        <v>5</v>
      </c>
      <c r="U28" s="56">
        <v>5</v>
      </c>
      <c r="V28" s="56">
        <v>5</v>
      </c>
      <c r="W28" s="56">
        <v>5</v>
      </c>
      <c r="X28" s="56">
        <v>5</v>
      </c>
      <c r="Y28" s="147">
        <f t="shared" si="0"/>
        <v>5</v>
      </c>
      <c r="Z28" s="147">
        <f t="shared" si="1"/>
        <v>5</v>
      </c>
    </row>
    <row r="29" spans="1:26" ht="16" thickBot="1">
      <c r="A29" s="15">
        <v>24</v>
      </c>
      <c r="B29" s="154" t="str">
        <f>'Список группы'!C27</f>
        <v xml:space="preserve">Шагабудинов Владислав </v>
      </c>
      <c r="C29" s="56">
        <v>3</v>
      </c>
      <c r="D29" s="56">
        <v>2</v>
      </c>
      <c r="E29" s="56">
        <v>4</v>
      </c>
      <c r="F29" s="56">
        <v>3</v>
      </c>
      <c r="G29" s="56">
        <v>5</v>
      </c>
      <c r="H29" s="56">
        <v>3</v>
      </c>
      <c r="I29" s="56">
        <v>4</v>
      </c>
      <c r="J29" s="56">
        <v>3</v>
      </c>
      <c r="K29" s="56">
        <v>4</v>
      </c>
      <c r="L29" s="56">
        <v>2</v>
      </c>
      <c r="M29" s="56">
        <v>3</v>
      </c>
      <c r="N29" s="56">
        <v>2</v>
      </c>
      <c r="O29" s="56">
        <v>3</v>
      </c>
      <c r="P29" s="56">
        <v>2</v>
      </c>
      <c r="Q29" s="56">
        <v>3</v>
      </c>
      <c r="R29" s="56">
        <v>3</v>
      </c>
      <c r="S29" s="56">
        <v>4</v>
      </c>
      <c r="T29" s="56">
        <v>3</v>
      </c>
      <c r="U29" s="56">
        <v>4</v>
      </c>
      <c r="V29" s="56">
        <v>3</v>
      </c>
      <c r="W29" s="56">
        <v>4</v>
      </c>
      <c r="X29" s="56">
        <v>3</v>
      </c>
      <c r="Y29" s="147">
        <f t="shared" si="0"/>
        <v>3.7272727272727271</v>
      </c>
      <c r="Z29" s="147">
        <f t="shared" si="1"/>
        <v>2.6363636363636362</v>
      </c>
    </row>
    <row r="30" spans="1:26" ht="31.5" customHeight="1" thickBot="1">
      <c r="A30" s="15"/>
      <c r="B30" s="16" t="s">
        <v>16</v>
      </c>
      <c r="C30" s="73">
        <f>SUM(C6:C29)/(COUNTA($B$6:$B$29)-COUNTIF($B$6:$B$29,"=0"))</f>
        <v>3.25</v>
      </c>
      <c r="D30" s="73">
        <f t="shared" ref="D30:X30" si="2">SUM(D6:D29)/(COUNTA($B$6:$B$29)-COUNTIF($B$6:$B$29,"=0"))</f>
        <v>3.5</v>
      </c>
      <c r="E30" s="73">
        <f t="shared" si="2"/>
        <v>3.5</v>
      </c>
      <c r="F30" s="73">
        <f t="shared" si="2"/>
        <v>3.75</v>
      </c>
      <c r="G30" s="73">
        <f t="shared" si="2"/>
        <v>3.75</v>
      </c>
      <c r="H30" s="73">
        <f t="shared" si="2"/>
        <v>3.75</v>
      </c>
      <c r="I30" s="73">
        <f t="shared" si="2"/>
        <v>4</v>
      </c>
      <c r="J30" s="73">
        <f t="shared" si="2"/>
        <v>4.25</v>
      </c>
      <c r="K30" s="73">
        <f t="shared" si="2"/>
        <v>4</v>
      </c>
      <c r="L30" s="73">
        <f t="shared" si="2"/>
        <v>4</v>
      </c>
      <c r="M30" s="73">
        <f t="shared" si="2"/>
        <v>3.5</v>
      </c>
      <c r="N30" s="73">
        <f t="shared" si="2"/>
        <v>3.75</v>
      </c>
      <c r="O30" s="73">
        <f t="shared" si="2"/>
        <v>3.75</v>
      </c>
      <c r="P30" s="73">
        <f t="shared" si="2"/>
        <v>4</v>
      </c>
      <c r="Q30" s="73">
        <f t="shared" si="2"/>
        <v>3.75</v>
      </c>
      <c r="R30" s="73">
        <f t="shared" si="2"/>
        <v>4.25</v>
      </c>
      <c r="S30" s="73">
        <f t="shared" si="2"/>
        <v>3.75</v>
      </c>
      <c r="T30" s="73">
        <f t="shared" si="2"/>
        <v>4</v>
      </c>
      <c r="U30" s="73">
        <f t="shared" si="2"/>
        <v>3.75</v>
      </c>
      <c r="V30" s="73">
        <f t="shared" si="2"/>
        <v>4</v>
      </c>
      <c r="W30" s="73">
        <f t="shared" si="2"/>
        <v>4</v>
      </c>
      <c r="X30" s="73">
        <f t="shared" si="2"/>
        <v>4.25</v>
      </c>
      <c r="Y30" s="119">
        <f t="shared" si="0"/>
        <v>3.7272727272727271</v>
      </c>
      <c r="Z30" s="119">
        <f t="shared" si="1"/>
        <v>3.9545454545454546</v>
      </c>
    </row>
    <row r="33" spans="2:6" ht="15">
      <c r="B33" s="17" t="s">
        <v>17</v>
      </c>
      <c r="C33" s="18"/>
      <c r="D33" s="18"/>
      <c r="E33" s="18"/>
      <c r="F33" s="18"/>
    </row>
    <row r="34" spans="2:6" ht="28">
      <c r="B34" s="19"/>
      <c r="C34" s="20" t="s">
        <v>18</v>
      </c>
      <c r="D34" s="29" t="s">
        <v>19</v>
      </c>
      <c r="E34" s="29" t="s">
        <v>20</v>
      </c>
      <c r="F34" s="29" t="s">
        <v>21</v>
      </c>
    </row>
    <row r="35" spans="2:6" ht="15.5">
      <c r="B35" s="21" t="s">
        <v>22</v>
      </c>
      <c r="C35" s="156">
        <f>COUNTA($B$6:$B$29)-COUNTIF($B$6:$B$29,"=0")</f>
        <v>24</v>
      </c>
      <c r="D35" s="22">
        <f>COUNTIF($Y$6:$Y$29,"&gt;=3,8")</f>
        <v>6</v>
      </c>
      <c r="E35" s="22">
        <f>COUNTIFS($Y$6:$Y$29,"&lt;3,7",$Y$6:$Y$29,"&gt;=2,3")</f>
        <v>12</v>
      </c>
      <c r="F35" s="22">
        <f>COUNTIFS($Y$6:$Y$29,"&lt;2,2",$Y$6:$Y$29,"&gt;0")</f>
        <v>0</v>
      </c>
    </row>
    <row r="36" spans="2:6" ht="15.5">
      <c r="B36" s="21" t="s">
        <v>23</v>
      </c>
      <c r="C36" s="22">
        <v>100</v>
      </c>
      <c r="D36" s="23">
        <f>D35*C36/C35</f>
        <v>25</v>
      </c>
      <c r="E36" s="23">
        <f>E35*C36/C35</f>
        <v>50</v>
      </c>
      <c r="F36" s="23">
        <f>F35*C36/C35</f>
        <v>0</v>
      </c>
    </row>
    <row r="37" spans="2:6" ht="15.5">
      <c r="B37" s="24"/>
      <c r="C37" s="18"/>
      <c r="D37" s="18"/>
      <c r="E37" s="18"/>
      <c r="F37" s="18"/>
    </row>
    <row r="38" spans="2:6" ht="15.5">
      <c r="B38" s="24"/>
      <c r="C38" s="18"/>
      <c r="D38" s="18"/>
      <c r="E38" s="18"/>
      <c r="F38" s="18"/>
    </row>
    <row r="39" spans="2:6" ht="15">
      <c r="B39" s="17" t="s">
        <v>24</v>
      </c>
      <c r="C39" s="18"/>
      <c r="D39" s="18"/>
      <c r="E39" s="18"/>
      <c r="F39" s="18"/>
    </row>
    <row r="40" spans="2:6" ht="28">
      <c r="B40" s="19"/>
      <c r="C40" s="25" t="s">
        <v>18</v>
      </c>
      <c r="D40" s="30" t="s">
        <v>19</v>
      </c>
      <c r="E40" s="30" t="s">
        <v>20</v>
      </c>
      <c r="F40" s="30" t="s">
        <v>21</v>
      </c>
    </row>
    <row r="41" spans="2:6" ht="15.5">
      <c r="B41" s="21" t="s">
        <v>22</v>
      </c>
      <c r="C41" s="156">
        <f>COUNTA($B$6:$B$29)-COUNTIF($B$6:$B$29,"=0")</f>
        <v>24</v>
      </c>
      <c r="D41" s="22">
        <f>COUNTIF($Z$6:$Z$29,"&gt;=3,8")</f>
        <v>18</v>
      </c>
      <c r="E41" s="22">
        <f>COUNTIFS($Z$6:$Z$29,"&lt;3,7",$Z$6:$Z$29,"&gt;=2,3")</f>
        <v>6</v>
      </c>
      <c r="F41" s="22">
        <f>COUNTIFS($Z$6:$Z$29,"&lt;2,2",$Z$6:$Z$29,"&gt;0")</f>
        <v>0</v>
      </c>
    </row>
    <row r="42" spans="2:6" ht="15.5">
      <c r="B42" s="21" t="s">
        <v>23</v>
      </c>
      <c r="C42" s="22">
        <v>100</v>
      </c>
      <c r="D42" s="23">
        <f>D41*C42/C41</f>
        <v>75</v>
      </c>
      <c r="E42" s="23">
        <f>E41*C42/C41</f>
        <v>25</v>
      </c>
      <c r="F42" s="23">
        <f>F41*C42/C41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9">
    <mergeCell ref="I3:L3"/>
    <mergeCell ref="Y3:Z4"/>
    <mergeCell ref="C3:F3"/>
    <mergeCell ref="G3:H4"/>
    <mergeCell ref="M3:T3"/>
    <mergeCell ref="U3:X3"/>
    <mergeCell ref="Y1:Z1"/>
    <mergeCell ref="A3:A5"/>
    <mergeCell ref="B3:B5"/>
    <mergeCell ref="W4:X4"/>
    <mergeCell ref="M4:N4"/>
    <mergeCell ref="O4:P4"/>
    <mergeCell ref="Q4:R4"/>
    <mergeCell ref="S4:T4"/>
    <mergeCell ref="U4:V4"/>
    <mergeCell ref="C4:D4"/>
    <mergeCell ref="E4:F4"/>
    <mergeCell ref="I4:J4"/>
    <mergeCell ref="K4:L4"/>
  </mergeCells>
  <hyperlinks>
    <hyperlink ref="Y1" location="'ТИТУЛ'!A1" display="'ТИТУЛ'!A1" xr:uid="{00000000-0004-0000-0500-000000000000}"/>
    <hyperlink ref="Y1:Z1" location="ОГЛАВЛЕНИЕ!A1" display="ОГЛАВЛЕНИЕ" xr:uid="{00000000-0004-0000-0500-000001000000}"/>
  </hyperlinks>
  <pageMargins left="0.41249999999999998" right="0.5424107142857143" top="0.75" bottom="0.75" header="0.3" footer="0.3"/>
  <pageSetup paperSize="9" scale="53" orientation="landscape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theme="5"/>
    <pageSetUpPr fitToPage="1"/>
  </sheetPr>
  <dimension ref="B1:S42"/>
  <sheetViews>
    <sheetView view="pageLayout" topLeftCell="A13" zoomScale="85" zoomScaleNormal="100" zoomScalePageLayoutView="85" workbookViewId="0">
      <selection activeCell="E36" sqref="E36"/>
    </sheetView>
  </sheetViews>
  <sheetFormatPr defaultColWidth="9.1796875" defaultRowHeight="14.5"/>
  <cols>
    <col min="1" max="2" width="9.1796875" style="1"/>
    <col min="3" max="3" width="27.453125" style="1" customWidth="1"/>
    <col min="4" max="4" width="7.54296875" style="1" customWidth="1"/>
    <col min="5" max="5" width="8.81640625" style="1" customWidth="1"/>
    <col min="6" max="6" width="9.26953125" style="1" customWidth="1"/>
    <col min="7" max="7" width="8.81640625" style="1" customWidth="1"/>
    <col min="8" max="8" width="9.26953125" style="1" customWidth="1"/>
    <col min="9" max="9" width="9.453125" style="1" customWidth="1"/>
    <col min="10" max="10" width="8.7265625" style="1" customWidth="1"/>
    <col min="11" max="12" width="8.26953125" style="1" customWidth="1"/>
    <col min="13" max="13" width="9" style="1" customWidth="1"/>
    <col min="14" max="14" width="8.7265625" style="1" customWidth="1"/>
    <col min="15" max="15" width="9.453125" style="1" customWidth="1"/>
    <col min="16" max="16" width="8.81640625" style="1" customWidth="1"/>
    <col min="17" max="17" width="9.54296875" style="1" customWidth="1"/>
    <col min="18" max="18" width="8.26953125" style="1" customWidth="1"/>
    <col min="19" max="19" width="8.54296875" style="1" customWidth="1"/>
    <col min="20" max="16384" width="9.1796875" style="1"/>
  </cols>
  <sheetData>
    <row r="1" spans="2:19" ht="17.5">
      <c r="B1" s="12" t="s">
        <v>25</v>
      </c>
      <c r="O1" s="250" t="s">
        <v>154</v>
      </c>
      <c r="P1" s="250"/>
      <c r="Q1" s="250"/>
    </row>
    <row r="2" spans="2:19" ht="15" thickBot="1"/>
    <row r="3" spans="2:19" ht="50.25" customHeight="1" thickBot="1">
      <c r="B3" s="243" t="s">
        <v>8</v>
      </c>
      <c r="C3" s="243" t="s">
        <v>9</v>
      </c>
      <c r="D3" s="268" t="s">
        <v>228</v>
      </c>
      <c r="E3" s="269"/>
      <c r="F3" s="288" t="s">
        <v>238</v>
      </c>
      <c r="G3" s="288"/>
      <c r="H3" s="262" t="s">
        <v>239</v>
      </c>
      <c r="I3" s="264"/>
      <c r="J3" s="254" t="s">
        <v>240</v>
      </c>
      <c r="K3" s="291"/>
      <c r="L3" s="254" t="s">
        <v>241</v>
      </c>
      <c r="M3" s="255"/>
      <c r="N3" s="254" t="s">
        <v>242</v>
      </c>
      <c r="O3" s="255"/>
      <c r="P3" s="254" t="s">
        <v>243</v>
      </c>
      <c r="Q3" s="291"/>
      <c r="R3" s="265" t="s">
        <v>12</v>
      </c>
      <c r="S3" s="265"/>
    </row>
    <row r="4" spans="2:19" ht="97.5" customHeight="1" thickBot="1">
      <c r="B4" s="244"/>
      <c r="C4" s="244"/>
      <c r="D4" s="270"/>
      <c r="E4" s="271"/>
      <c r="F4" s="288"/>
      <c r="G4" s="288"/>
      <c r="H4" s="266"/>
      <c r="I4" s="267"/>
      <c r="J4" s="289"/>
      <c r="K4" s="292"/>
      <c r="L4" s="289"/>
      <c r="M4" s="290"/>
      <c r="N4" s="289"/>
      <c r="O4" s="290"/>
      <c r="P4" s="289"/>
      <c r="Q4" s="292"/>
      <c r="R4" s="265"/>
      <c r="S4" s="265"/>
    </row>
    <row r="5" spans="2:19" ht="16" thickBot="1">
      <c r="B5" s="245"/>
      <c r="C5" s="245"/>
      <c r="D5" s="14" t="s">
        <v>14</v>
      </c>
      <c r="E5" s="14" t="s">
        <v>15</v>
      </c>
      <c r="F5" s="14" t="s">
        <v>14</v>
      </c>
      <c r="G5" s="14" t="s">
        <v>15</v>
      </c>
      <c r="H5" s="14" t="s">
        <v>14</v>
      </c>
      <c r="I5" s="14" t="s">
        <v>15</v>
      </c>
      <c r="J5" s="14" t="s">
        <v>14</v>
      </c>
      <c r="K5" s="14" t="s">
        <v>15</v>
      </c>
      <c r="L5" s="14" t="s">
        <v>14</v>
      </c>
      <c r="M5" s="14" t="s">
        <v>15</v>
      </c>
      <c r="N5" s="14" t="s">
        <v>14</v>
      </c>
      <c r="O5" s="14" t="s">
        <v>15</v>
      </c>
      <c r="P5" s="14" t="s">
        <v>14</v>
      </c>
      <c r="Q5" s="14" t="s">
        <v>15</v>
      </c>
      <c r="R5" s="26" t="s">
        <v>14</v>
      </c>
      <c r="S5" s="26" t="s">
        <v>15</v>
      </c>
    </row>
    <row r="6" spans="2:19" ht="16" thickBot="1">
      <c r="B6" s="15">
        <v>1</v>
      </c>
      <c r="C6" s="154" t="str">
        <f>'Список группы'!C4</f>
        <v>Бахтин Антон</v>
      </c>
      <c r="D6" s="56">
        <v>3</v>
      </c>
      <c r="E6" s="56">
        <v>4</v>
      </c>
      <c r="F6" s="56">
        <v>3</v>
      </c>
      <c r="G6" s="56">
        <v>4</v>
      </c>
      <c r="H6" s="56">
        <v>3</v>
      </c>
      <c r="I6" s="56">
        <v>4</v>
      </c>
      <c r="J6" s="56">
        <v>4</v>
      </c>
      <c r="K6" s="56">
        <v>5</v>
      </c>
      <c r="L6" s="56">
        <v>4</v>
      </c>
      <c r="M6" s="56">
        <v>5</v>
      </c>
      <c r="N6" s="56">
        <v>3</v>
      </c>
      <c r="O6" s="56">
        <v>4</v>
      </c>
      <c r="P6" s="56">
        <v>3</v>
      </c>
      <c r="Q6" s="56">
        <v>4</v>
      </c>
      <c r="R6" s="27">
        <f>(D6+F6+H6+J6+L6+N6+P6)/7</f>
        <v>3.2857142857142856</v>
      </c>
      <c r="S6" s="27">
        <f>(E6+G6+I6+K6+M6+O6+Q6)/7</f>
        <v>4.2857142857142856</v>
      </c>
    </row>
    <row r="7" spans="2:19" ht="16" thickBot="1">
      <c r="B7" s="15">
        <v>2</v>
      </c>
      <c r="C7" s="154" t="str">
        <f>'Список группы'!C5</f>
        <v>Башилова Наталья</v>
      </c>
      <c r="D7" s="56">
        <v>2</v>
      </c>
      <c r="E7" s="56">
        <v>3</v>
      </c>
      <c r="F7" s="56">
        <v>2</v>
      </c>
      <c r="G7" s="56">
        <v>3</v>
      </c>
      <c r="H7" s="56">
        <v>2</v>
      </c>
      <c r="I7" s="56">
        <v>3</v>
      </c>
      <c r="J7" s="56">
        <v>3</v>
      </c>
      <c r="K7" s="56">
        <v>4</v>
      </c>
      <c r="L7" s="56">
        <v>3</v>
      </c>
      <c r="M7" s="56">
        <v>4</v>
      </c>
      <c r="N7" s="56">
        <v>3</v>
      </c>
      <c r="O7" s="56">
        <v>4</v>
      </c>
      <c r="P7" s="56">
        <v>4</v>
      </c>
      <c r="Q7" s="56">
        <v>5</v>
      </c>
      <c r="R7" s="27">
        <f t="shared" ref="R7:R30" si="0">(D7+F7+H7+J7+L7+N7+P7)/7</f>
        <v>2.7142857142857144</v>
      </c>
      <c r="S7" s="27">
        <f t="shared" ref="S7:S30" si="1">(E7+G7+I7+K7+M7+O7+Q7)/7</f>
        <v>3.7142857142857144</v>
      </c>
    </row>
    <row r="8" spans="2:19" ht="16" thickBot="1">
      <c r="B8" s="15">
        <v>3</v>
      </c>
      <c r="C8" s="154" t="str">
        <f>'Список группы'!C6</f>
        <v>Бирюкова Екатерина</v>
      </c>
      <c r="D8" s="56">
        <v>5</v>
      </c>
      <c r="E8" s="56">
        <v>5</v>
      </c>
      <c r="F8" s="56">
        <v>5</v>
      </c>
      <c r="G8" s="56">
        <v>5</v>
      </c>
      <c r="H8" s="56">
        <v>5</v>
      </c>
      <c r="I8" s="56">
        <v>5</v>
      </c>
      <c r="J8" s="56">
        <v>5</v>
      </c>
      <c r="K8" s="56">
        <v>5</v>
      </c>
      <c r="L8" s="56">
        <v>5</v>
      </c>
      <c r="M8" s="56">
        <v>5</v>
      </c>
      <c r="N8" s="56">
        <v>5</v>
      </c>
      <c r="O8" s="56">
        <v>5</v>
      </c>
      <c r="P8" s="56">
        <v>5</v>
      </c>
      <c r="Q8" s="56">
        <v>5</v>
      </c>
      <c r="R8" s="27">
        <f t="shared" si="0"/>
        <v>5</v>
      </c>
      <c r="S8" s="27">
        <f t="shared" si="1"/>
        <v>5</v>
      </c>
    </row>
    <row r="9" spans="2:19" ht="16" thickBot="1">
      <c r="B9" s="15">
        <v>4</v>
      </c>
      <c r="C9" s="154" t="str">
        <f>'Список группы'!C7</f>
        <v>Власов Дмитрий</v>
      </c>
      <c r="D9" s="56">
        <v>3</v>
      </c>
      <c r="E9" s="56">
        <v>2</v>
      </c>
      <c r="F9" s="56">
        <v>4</v>
      </c>
      <c r="G9" s="56">
        <v>3</v>
      </c>
      <c r="H9" s="56">
        <v>5</v>
      </c>
      <c r="I9" s="56">
        <v>3</v>
      </c>
      <c r="J9" s="56">
        <v>4</v>
      </c>
      <c r="K9" s="56">
        <v>3</v>
      </c>
      <c r="L9" s="56">
        <v>4</v>
      </c>
      <c r="M9" s="56">
        <v>2</v>
      </c>
      <c r="N9" s="56">
        <v>3</v>
      </c>
      <c r="O9" s="56">
        <v>2</v>
      </c>
      <c r="P9" s="56">
        <v>3</v>
      </c>
      <c r="Q9" s="56">
        <v>2</v>
      </c>
      <c r="R9" s="27">
        <f t="shared" si="0"/>
        <v>3.7142857142857144</v>
      </c>
      <c r="S9" s="27">
        <f t="shared" si="1"/>
        <v>2.4285714285714284</v>
      </c>
    </row>
    <row r="10" spans="2:19" ht="16" thickBot="1">
      <c r="B10" s="15">
        <v>5</v>
      </c>
      <c r="C10" s="154" t="str">
        <f>'Список группы'!C8</f>
        <v>Гущина Софья</v>
      </c>
      <c r="D10" s="56">
        <v>3</v>
      </c>
      <c r="E10" s="56">
        <v>4</v>
      </c>
      <c r="F10" s="56">
        <v>3</v>
      </c>
      <c r="G10" s="56">
        <v>4</v>
      </c>
      <c r="H10" s="56">
        <v>3</v>
      </c>
      <c r="I10" s="56">
        <v>4</v>
      </c>
      <c r="J10" s="56">
        <v>4</v>
      </c>
      <c r="K10" s="56">
        <v>5</v>
      </c>
      <c r="L10" s="56">
        <v>4</v>
      </c>
      <c r="M10" s="56">
        <v>5</v>
      </c>
      <c r="N10" s="56">
        <v>3</v>
      </c>
      <c r="O10" s="56">
        <v>4</v>
      </c>
      <c r="P10" s="56">
        <v>3</v>
      </c>
      <c r="Q10" s="56">
        <v>4</v>
      </c>
      <c r="R10" s="27">
        <f t="shared" si="0"/>
        <v>3.2857142857142856</v>
      </c>
      <c r="S10" s="27">
        <f t="shared" si="1"/>
        <v>4.2857142857142856</v>
      </c>
    </row>
    <row r="11" spans="2:19" ht="16" thickBot="1">
      <c r="B11" s="15">
        <v>6</v>
      </c>
      <c r="C11" s="154" t="str">
        <f>'Список группы'!C9</f>
        <v>Десятниченко Кирилл</v>
      </c>
      <c r="D11" s="56">
        <v>2</v>
      </c>
      <c r="E11" s="56">
        <v>3</v>
      </c>
      <c r="F11" s="56">
        <v>2</v>
      </c>
      <c r="G11" s="56">
        <v>3</v>
      </c>
      <c r="H11" s="56">
        <v>2</v>
      </c>
      <c r="I11" s="56">
        <v>3</v>
      </c>
      <c r="J11" s="56">
        <v>3</v>
      </c>
      <c r="K11" s="56">
        <v>4</v>
      </c>
      <c r="L11" s="56">
        <v>3</v>
      </c>
      <c r="M11" s="56">
        <v>4</v>
      </c>
      <c r="N11" s="56">
        <v>3</v>
      </c>
      <c r="O11" s="56">
        <v>4</v>
      </c>
      <c r="P11" s="56">
        <v>4</v>
      </c>
      <c r="Q11" s="56">
        <v>5</v>
      </c>
      <c r="R11" s="27">
        <f t="shared" si="0"/>
        <v>2.7142857142857144</v>
      </c>
      <c r="S11" s="27">
        <f t="shared" si="1"/>
        <v>3.7142857142857144</v>
      </c>
    </row>
    <row r="12" spans="2:19" ht="16" thickBot="1">
      <c r="B12" s="15">
        <v>7</v>
      </c>
      <c r="C12" s="154" t="str">
        <f>'Список группы'!C10</f>
        <v>Йолсал Дениз</v>
      </c>
      <c r="D12" s="56">
        <v>5</v>
      </c>
      <c r="E12" s="56">
        <v>5</v>
      </c>
      <c r="F12" s="56">
        <v>5</v>
      </c>
      <c r="G12" s="56">
        <v>5</v>
      </c>
      <c r="H12" s="56">
        <v>5</v>
      </c>
      <c r="I12" s="56">
        <v>5</v>
      </c>
      <c r="J12" s="56">
        <v>5</v>
      </c>
      <c r="K12" s="56">
        <v>5</v>
      </c>
      <c r="L12" s="56">
        <v>5</v>
      </c>
      <c r="M12" s="56">
        <v>5</v>
      </c>
      <c r="N12" s="56">
        <v>5</v>
      </c>
      <c r="O12" s="56">
        <v>5</v>
      </c>
      <c r="P12" s="56">
        <v>5</v>
      </c>
      <c r="Q12" s="56">
        <v>5</v>
      </c>
      <c r="R12" s="27">
        <f t="shared" si="0"/>
        <v>5</v>
      </c>
      <c r="S12" s="27">
        <f t="shared" si="1"/>
        <v>5</v>
      </c>
    </row>
    <row r="13" spans="2:19" ht="16" thickBot="1">
      <c r="B13" s="15">
        <v>8</v>
      </c>
      <c r="C13" s="154" t="str">
        <f>'Список группы'!C11</f>
        <v>Кирилина Виктория</v>
      </c>
      <c r="D13" s="56">
        <v>3</v>
      </c>
      <c r="E13" s="56">
        <v>2</v>
      </c>
      <c r="F13" s="56">
        <v>4</v>
      </c>
      <c r="G13" s="56">
        <v>3</v>
      </c>
      <c r="H13" s="56">
        <v>5</v>
      </c>
      <c r="I13" s="56">
        <v>3</v>
      </c>
      <c r="J13" s="56">
        <v>4</v>
      </c>
      <c r="K13" s="56">
        <v>3</v>
      </c>
      <c r="L13" s="56">
        <v>4</v>
      </c>
      <c r="M13" s="56">
        <v>2</v>
      </c>
      <c r="N13" s="56">
        <v>3</v>
      </c>
      <c r="O13" s="56">
        <v>2</v>
      </c>
      <c r="P13" s="56">
        <v>3</v>
      </c>
      <c r="Q13" s="56">
        <v>2</v>
      </c>
      <c r="R13" s="27">
        <f t="shared" si="0"/>
        <v>3.7142857142857144</v>
      </c>
      <c r="S13" s="27">
        <f t="shared" si="1"/>
        <v>2.4285714285714284</v>
      </c>
    </row>
    <row r="14" spans="2:19" ht="16" thickBot="1">
      <c r="B14" s="15">
        <v>9</v>
      </c>
      <c r="C14" s="154" t="str">
        <f>'Список группы'!C12</f>
        <v>Князева Алиса</v>
      </c>
      <c r="D14" s="56">
        <v>3</v>
      </c>
      <c r="E14" s="56">
        <v>4</v>
      </c>
      <c r="F14" s="56">
        <v>3</v>
      </c>
      <c r="G14" s="56">
        <v>4</v>
      </c>
      <c r="H14" s="56">
        <v>3</v>
      </c>
      <c r="I14" s="56">
        <v>4</v>
      </c>
      <c r="J14" s="56">
        <v>4</v>
      </c>
      <c r="K14" s="56">
        <v>5</v>
      </c>
      <c r="L14" s="56">
        <v>4</v>
      </c>
      <c r="M14" s="56">
        <v>5</v>
      </c>
      <c r="N14" s="56">
        <v>3</v>
      </c>
      <c r="O14" s="56">
        <v>4</v>
      </c>
      <c r="P14" s="56">
        <v>3</v>
      </c>
      <c r="Q14" s="56">
        <v>4</v>
      </c>
      <c r="R14" s="27">
        <f t="shared" si="0"/>
        <v>3.2857142857142856</v>
      </c>
      <c r="S14" s="27">
        <f t="shared" si="1"/>
        <v>4.2857142857142856</v>
      </c>
    </row>
    <row r="15" spans="2:19" ht="16" thickBot="1">
      <c r="B15" s="15">
        <v>10</v>
      </c>
      <c r="C15" s="154" t="str">
        <f>'Список группы'!C13</f>
        <v>Максимова Анна</v>
      </c>
      <c r="D15" s="56">
        <v>2</v>
      </c>
      <c r="E15" s="56">
        <v>3</v>
      </c>
      <c r="F15" s="56">
        <v>2</v>
      </c>
      <c r="G15" s="56">
        <v>3</v>
      </c>
      <c r="H15" s="56">
        <v>2</v>
      </c>
      <c r="I15" s="56">
        <v>3</v>
      </c>
      <c r="J15" s="56">
        <v>3</v>
      </c>
      <c r="K15" s="56">
        <v>4</v>
      </c>
      <c r="L15" s="56">
        <v>3</v>
      </c>
      <c r="M15" s="56">
        <v>4</v>
      </c>
      <c r="N15" s="56">
        <v>3</v>
      </c>
      <c r="O15" s="56">
        <v>4</v>
      </c>
      <c r="P15" s="56">
        <v>4</v>
      </c>
      <c r="Q15" s="56">
        <v>5</v>
      </c>
      <c r="R15" s="27">
        <f t="shared" si="0"/>
        <v>2.7142857142857144</v>
      </c>
      <c r="S15" s="27">
        <f t="shared" si="1"/>
        <v>3.7142857142857144</v>
      </c>
    </row>
    <row r="16" spans="2:19" ht="16" thickBot="1">
      <c r="B16" s="15">
        <v>11</v>
      </c>
      <c r="C16" s="154" t="str">
        <f>'Список группы'!C14</f>
        <v>Меньшов Алексей</v>
      </c>
      <c r="D16" s="56">
        <v>5</v>
      </c>
      <c r="E16" s="56">
        <v>5</v>
      </c>
      <c r="F16" s="56">
        <v>5</v>
      </c>
      <c r="G16" s="56">
        <v>5</v>
      </c>
      <c r="H16" s="56">
        <v>5</v>
      </c>
      <c r="I16" s="56">
        <v>5</v>
      </c>
      <c r="J16" s="56">
        <v>5</v>
      </c>
      <c r="K16" s="56">
        <v>5</v>
      </c>
      <c r="L16" s="56">
        <v>5</v>
      </c>
      <c r="M16" s="56">
        <v>5</v>
      </c>
      <c r="N16" s="56">
        <v>5</v>
      </c>
      <c r="O16" s="56">
        <v>5</v>
      </c>
      <c r="P16" s="56">
        <v>5</v>
      </c>
      <c r="Q16" s="56">
        <v>5</v>
      </c>
      <c r="R16" s="27">
        <f t="shared" si="0"/>
        <v>5</v>
      </c>
      <c r="S16" s="27">
        <f t="shared" si="1"/>
        <v>5</v>
      </c>
    </row>
    <row r="17" spans="2:19" ht="16" thickBot="1">
      <c r="B17" s="15">
        <v>12</v>
      </c>
      <c r="C17" s="154" t="str">
        <f>'Список группы'!C15</f>
        <v>Муравлев Даниил</v>
      </c>
      <c r="D17" s="56">
        <v>3</v>
      </c>
      <c r="E17" s="56">
        <v>2</v>
      </c>
      <c r="F17" s="56">
        <v>4</v>
      </c>
      <c r="G17" s="56">
        <v>3</v>
      </c>
      <c r="H17" s="56">
        <v>5</v>
      </c>
      <c r="I17" s="56">
        <v>3</v>
      </c>
      <c r="J17" s="56">
        <v>4</v>
      </c>
      <c r="K17" s="56">
        <v>3</v>
      </c>
      <c r="L17" s="56">
        <v>4</v>
      </c>
      <c r="M17" s="56">
        <v>2</v>
      </c>
      <c r="N17" s="56">
        <v>3</v>
      </c>
      <c r="O17" s="56">
        <v>2</v>
      </c>
      <c r="P17" s="56">
        <v>3</v>
      </c>
      <c r="Q17" s="56">
        <v>2</v>
      </c>
      <c r="R17" s="27">
        <f t="shared" si="0"/>
        <v>3.7142857142857144</v>
      </c>
      <c r="S17" s="27">
        <f t="shared" si="1"/>
        <v>2.4285714285714284</v>
      </c>
    </row>
    <row r="18" spans="2:19" ht="16" thickBot="1">
      <c r="B18" s="15">
        <v>13</v>
      </c>
      <c r="C18" s="154" t="str">
        <f>'Список группы'!C16</f>
        <v xml:space="preserve">Панов Тимофей </v>
      </c>
      <c r="D18" s="56">
        <v>3</v>
      </c>
      <c r="E18" s="56">
        <v>4</v>
      </c>
      <c r="F18" s="56">
        <v>3</v>
      </c>
      <c r="G18" s="56">
        <v>4</v>
      </c>
      <c r="H18" s="56">
        <v>3</v>
      </c>
      <c r="I18" s="56">
        <v>4</v>
      </c>
      <c r="J18" s="56">
        <v>4</v>
      </c>
      <c r="K18" s="56">
        <v>5</v>
      </c>
      <c r="L18" s="56">
        <v>4</v>
      </c>
      <c r="M18" s="56">
        <v>5</v>
      </c>
      <c r="N18" s="56">
        <v>3</v>
      </c>
      <c r="O18" s="56">
        <v>4</v>
      </c>
      <c r="P18" s="56">
        <v>3</v>
      </c>
      <c r="Q18" s="56">
        <v>4</v>
      </c>
      <c r="R18" s="27">
        <f t="shared" si="0"/>
        <v>3.2857142857142856</v>
      </c>
      <c r="S18" s="27">
        <f t="shared" si="1"/>
        <v>4.2857142857142856</v>
      </c>
    </row>
    <row r="19" spans="2:19" ht="16" thickBot="1">
      <c r="B19" s="15">
        <v>14</v>
      </c>
      <c r="C19" s="154" t="str">
        <f>'Список группы'!C17</f>
        <v xml:space="preserve">Саркисов Илья </v>
      </c>
      <c r="D19" s="56">
        <v>2</v>
      </c>
      <c r="E19" s="56">
        <v>3</v>
      </c>
      <c r="F19" s="56">
        <v>2</v>
      </c>
      <c r="G19" s="56">
        <v>3</v>
      </c>
      <c r="H19" s="56">
        <v>2</v>
      </c>
      <c r="I19" s="56">
        <v>3</v>
      </c>
      <c r="J19" s="56">
        <v>3</v>
      </c>
      <c r="K19" s="56">
        <v>4</v>
      </c>
      <c r="L19" s="56">
        <v>3</v>
      </c>
      <c r="M19" s="56">
        <v>4</v>
      </c>
      <c r="N19" s="56">
        <v>3</v>
      </c>
      <c r="O19" s="56">
        <v>4</v>
      </c>
      <c r="P19" s="56">
        <v>4</v>
      </c>
      <c r="Q19" s="56">
        <v>5</v>
      </c>
      <c r="R19" s="27">
        <f t="shared" si="0"/>
        <v>2.7142857142857144</v>
      </c>
      <c r="S19" s="27">
        <f t="shared" si="1"/>
        <v>3.7142857142857144</v>
      </c>
    </row>
    <row r="20" spans="2:19" ht="16" thickBot="1">
      <c r="B20" s="15">
        <v>15</v>
      </c>
      <c r="C20" s="154" t="str">
        <f>'Список группы'!C18</f>
        <v xml:space="preserve">Свирская Анастасия </v>
      </c>
      <c r="D20" s="56">
        <v>5</v>
      </c>
      <c r="E20" s="56">
        <v>5</v>
      </c>
      <c r="F20" s="56">
        <v>5</v>
      </c>
      <c r="G20" s="56">
        <v>5</v>
      </c>
      <c r="H20" s="56">
        <v>5</v>
      </c>
      <c r="I20" s="56">
        <v>5</v>
      </c>
      <c r="J20" s="56">
        <v>5</v>
      </c>
      <c r="K20" s="56">
        <v>5</v>
      </c>
      <c r="L20" s="56">
        <v>5</v>
      </c>
      <c r="M20" s="56">
        <v>5</v>
      </c>
      <c r="N20" s="56">
        <v>5</v>
      </c>
      <c r="O20" s="56">
        <v>5</v>
      </c>
      <c r="P20" s="56">
        <v>5</v>
      </c>
      <c r="Q20" s="56">
        <v>5</v>
      </c>
      <c r="R20" s="27">
        <f t="shared" si="0"/>
        <v>5</v>
      </c>
      <c r="S20" s="27">
        <f t="shared" si="1"/>
        <v>5</v>
      </c>
    </row>
    <row r="21" spans="2:19" ht="16" thickBot="1">
      <c r="B21" s="15">
        <v>16</v>
      </c>
      <c r="C21" s="154" t="str">
        <f>'Список группы'!C19</f>
        <v>Семенина Елизавета</v>
      </c>
      <c r="D21" s="56">
        <v>3</v>
      </c>
      <c r="E21" s="56">
        <v>2</v>
      </c>
      <c r="F21" s="56">
        <v>4</v>
      </c>
      <c r="G21" s="56">
        <v>3</v>
      </c>
      <c r="H21" s="56">
        <v>5</v>
      </c>
      <c r="I21" s="56">
        <v>3</v>
      </c>
      <c r="J21" s="56">
        <v>4</v>
      </c>
      <c r="K21" s="56">
        <v>3</v>
      </c>
      <c r="L21" s="56">
        <v>4</v>
      </c>
      <c r="M21" s="56">
        <v>2</v>
      </c>
      <c r="N21" s="56">
        <v>3</v>
      </c>
      <c r="O21" s="56">
        <v>2</v>
      </c>
      <c r="P21" s="56">
        <v>3</v>
      </c>
      <c r="Q21" s="56">
        <v>2</v>
      </c>
      <c r="R21" s="27">
        <f t="shared" si="0"/>
        <v>3.7142857142857144</v>
      </c>
      <c r="S21" s="27">
        <f t="shared" si="1"/>
        <v>2.4285714285714284</v>
      </c>
    </row>
    <row r="22" spans="2:19" ht="16" thickBot="1">
      <c r="B22" s="15">
        <v>17</v>
      </c>
      <c r="C22" s="154" t="str">
        <f>'Список группы'!C20</f>
        <v>Сергеев Алексей</v>
      </c>
      <c r="D22" s="56">
        <v>3</v>
      </c>
      <c r="E22" s="56">
        <v>4</v>
      </c>
      <c r="F22" s="56">
        <v>3</v>
      </c>
      <c r="G22" s="56">
        <v>4</v>
      </c>
      <c r="H22" s="56">
        <v>3</v>
      </c>
      <c r="I22" s="56">
        <v>4</v>
      </c>
      <c r="J22" s="56">
        <v>4</v>
      </c>
      <c r="K22" s="56">
        <v>5</v>
      </c>
      <c r="L22" s="56">
        <v>4</v>
      </c>
      <c r="M22" s="56">
        <v>5</v>
      </c>
      <c r="N22" s="56">
        <v>3</v>
      </c>
      <c r="O22" s="56">
        <v>4</v>
      </c>
      <c r="P22" s="56">
        <v>3</v>
      </c>
      <c r="Q22" s="56">
        <v>4</v>
      </c>
      <c r="R22" s="27">
        <f t="shared" si="0"/>
        <v>3.2857142857142856</v>
      </c>
      <c r="S22" s="27">
        <f t="shared" si="1"/>
        <v>4.2857142857142856</v>
      </c>
    </row>
    <row r="23" spans="2:19" ht="16" thickBot="1">
      <c r="B23" s="15">
        <v>18</v>
      </c>
      <c r="C23" s="154" t="str">
        <f>'Список группы'!C21</f>
        <v>Солопов Максим</v>
      </c>
      <c r="D23" s="56">
        <v>2</v>
      </c>
      <c r="E23" s="56">
        <v>3</v>
      </c>
      <c r="F23" s="56">
        <v>2</v>
      </c>
      <c r="G23" s="56">
        <v>3</v>
      </c>
      <c r="H23" s="56">
        <v>2</v>
      </c>
      <c r="I23" s="56">
        <v>3</v>
      </c>
      <c r="J23" s="56">
        <v>3</v>
      </c>
      <c r="K23" s="56">
        <v>4</v>
      </c>
      <c r="L23" s="56">
        <v>3</v>
      </c>
      <c r="M23" s="56">
        <v>4</v>
      </c>
      <c r="N23" s="56">
        <v>3</v>
      </c>
      <c r="O23" s="56">
        <v>4</v>
      </c>
      <c r="P23" s="56">
        <v>4</v>
      </c>
      <c r="Q23" s="56">
        <v>5</v>
      </c>
      <c r="R23" s="27">
        <f t="shared" si="0"/>
        <v>2.7142857142857144</v>
      </c>
      <c r="S23" s="27">
        <f t="shared" si="1"/>
        <v>3.7142857142857144</v>
      </c>
    </row>
    <row r="24" spans="2:19" ht="16" thickBot="1">
      <c r="B24" s="15">
        <v>19</v>
      </c>
      <c r="C24" s="154" t="str">
        <f>'Список группы'!C22</f>
        <v xml:space="preserve">Стригунов Александр </v>
      </c>
      <c r="D24" s="56">
        <v>5</v>
      </c>
      <c r="E24" s="56">
        <v>5</v>
      </c>
      <c r="F24" s="56">
        <v>5</v>
      </c>
      <c r="G24" s="56">
        <v>5</v>
      </c>
      <c r="H24" s="56">
        <v>5</v>
      </c>
      <c r="I24" s="56">
        <v>5</v>
      </c>
      <c r="J24" s="56">
        <v>5</v>
      </c>
      <c r="K24" s="56">
        <v>5</v>
      </c>
      <c r="L24" s="56">
        <v>5</v>
      </c>
      <c r="M24" s="56">
        <v>5</v>
      </c>
      <c r="N24" s="56">
        <v>5</v>
      </c>
      <c r="O24" s="56">
        <v>5</v>
      </c>
      <c r="P24" s="56">
        <v>5</v>
      </c>
      <c r="Q24" s="56">
        <v>5</v>
      </c>
      <c r="R24" s="27">
        <f t="shared" si="0"/>
        <v>5</v>
      </c>
      <c r="S24" s="27">
        <f t="shared" si="1"/>
        <v>5</v>
      </c>
    </row>
    <row r="25" spans="2:19" ht="16" thickBot="1">
      <c r="B25" s="15">
        <v>20</v>
      </c>
      <c r="C25" s="154" t="str">
        <f>'Список группы'!C23</f>
        <v>Тихонов Данил</v>
      </c>
      <c r="D25" s="56">
        <v>3</v>
      </c>
      <c r="E25" s="56">
        <v>2</v>
      </c>
      <c r="F25" s="56">
        <v>4</v>
      </c>
      <c r="G25" s="56">
        <v>3</v>
      </c>
      <c r="H25" s="56">
        <v>5</v>
      </c>
      <c r="I25" s="56">
        <v>3</v>
      </c>
      <c r="J25" s="56">
        <v>4</v>
      </c>
      <c r="K25" s="56">
        <v>3</v>
      </c>
      <c r="L25" s="56">
        <v>4</v>
      </c>
      <c r="M25" s="56">
        <v>2</v>
      </c>
      <c r="N25" s="56">
        <v>3</v>
      </c>
      <c r="O25" s="56">
        <v>2</v>
      </c>
      <c r="P25" s="56">
        <v>3</v>
      </c>
      <c r="Q25" s="56">
        <v>2</v>
      </c>
      <c r="R25" s="27">
        <f t="shared" si="0"/>
        <v>3.7142857142857144</v>
      </c>
      <c r="S25" s="27">
        <f t="shared" si="1"/>
        <v>2.4285714285714284</v>
      </c>
    </row>
    <row r="26" spans="2:19" ht="16" thickBot="1">
      <c r="B26" s="15">
        <v>21</v>
      </c>
      <c r="C26" s="154" t="str">
        <f>'Список группы'!C24</f>
        <v>Федоров Данила</v>
      </c>
      <c r="D26" s="56">
        <v>3</v>
      </c>
      <c r="E26" s="56">
        <v>4</v>
      </c>
      <c r="F26" s="56">
        <v>3</v>
      </c>
      <c r="G26" s="56">
        <v>4</v>
      </c>
      <c r="H26" s="56">
        <v>3</v>
      </c>
      <c r="I26" s="56">
        <v>4</v>
      </c>
      <c r="J26" s="56">
        <v>4</v>
      </c>
      <c r="K26" s="56">
        <v>5</v>
      </c>
      <c r="L26" s="56">
        <v>4</v>
      </c>
      <c r="M26" s="56">
        <v>5</v>
      </c>
      <c r="N26" s="56">
        <v>3</v>
      </c>
      <c r="O26" s="56">
        <v>4</v>
      </c>
      <c r="P26" s="56">
        <v>3</v>
      </c>
      <c r="Q26" s="56">
        <v>4</v>
      </c>
      <c r="R26" s="27">
        <f t="shared" si="0"/>
        <v>3.2857142857142856</v>
      </c>
      <c r="S26" s="27">
        <f t="shared" si="1"/>
        <v>4.2857142857142856</v>
      </c>
    </row>
    <row r="27" spans="2:19" ht="16" thickBot="1">
      <c r="B27" s="15">
        <v>22</v>
      </c>
      <c r="C27" s="154" t="str">
        <f>'Список группы'!C25</f>
        <v>Чалдина Дарья</v>
      </c>
      <c r="D27" s="56">
        <v>2</v>
      </c>
      <c r="E27" s="56">
        <v>3</v>
      </c>
      <c r="F27" s="56">
        <v>2</v>
      </c>
      <c r="G27" s="56">
        <v>3</v>
      </c>
      <c r="H27" s="56">
        <v>2</v>
      </c>
      <c r="I27" s="56">
        <v>3</v>
      </c>
      <c r="J27" s="56">
        <v>3</v>
      </c>
      <c r="K27" s="56">
        <v>4</v>
      </c>
      <c r="L27" s="56">
        <v>3</v>
      </c>
      <c r="M27" s="56">
        <v>4</v>
      </c>
      <c r="N27" s="56">
        <v>3</v>
      </c>
      <c r="O27" s="56">
        <v>4</v>
      </c>
      <c r="P27" s="56">
        <v>4</v>
      </c>
      <c r="Q27" s="56">
        <v>5</v>
      </c>
      <c r="R27" s="27">
        <f t="shared" si="0"/>
        <v>2.7142857142857144</v>
      </c>
      <c r="S27" s="27">
        <f t="shared" si="1"/>
        <v>3.7142857142857144</v>
      </c>
    </row>
    <row r="28" spans="2:19" ht="16" thickBot="1">
      <c r="B28" s="15">
        <v>23</v>
      </c>
      <c r="C28" s="154" t="str">
        <f>'Список группы'!C26</f>
        <v xml:space="preserve">Черногоров Аркадий </v>
      </c>
      <c r="D28" s="56">
        <v>5</v>
      </c>
      <c r="E28" s="56">
        <v>5</v>
      </c>
      <c r="F28" s="56">
        <v>5</v>
      </c>
      <c r="G28" s="56">
        <v>5</v>
      </c>
      <c r="H28" s="56">
        <v>5</v>
      </c>
      <c r="I28" s="56">
        <v>5</v>
      </c>
      <c r="J28" s="56">
        <v>5</v>
      </c>
      <c r="K28" s="56">
        <v>5</v>
      </c>
      <c r="L28" s="56">
        <v>5</v>
      </c>
      <c r="M28" s="56">
        <v>5</v>
      </c>
      <c r="N28" s="56">
        <v>5</v>
      </c>
      <c r="O28" s="56">
        <v>5</v>
      </c>
      <c r="P28" s="56">
        <v>5</v>
      </c>
      <c r="Q28" s="56">
        <v>5</v>
      </c>
      <c r="R28" s="27">
        <f t="shared" si="0"/>
        <v>5</v>
      </c>
      <c r="S28" s="27">
        <f t="shared" si="1"/>
        <v>5</v>
      </c>
    </row>
    <row r="29" spans="2:19" ht="16" thickBot="1">
      <c r="B29" s="15">
        <v>24</v>
      </c>
      <c r="C29" s="154" t="str">
        <f>'Список группы'!C27</f>
        <v xml:space="preserve">Шагабудинов Владислав </v>
      </c>
      <c r="D29" s="56">
        <v>3</v>
      </c>
      <c r="E29" s="56">
        <v>2</v>
      </c>
      <c r="F29" s="56">
        <v>4</v>
      </c>
      <c r="G29" s="56">
        <v>3</v>
      </c>
      <c r="H29" s="56">
        <v>5</v>
      </c>
      <c r="I29" s="56">
        <v>3</v>
      </c>
      <c r="J29" s="56">
        <v>4</v>
      </c>
      <c r="K29" s="56">
        <v>3</v>
      </c>
      <c r="L29" s="56">
        <v>4</v>
      </c>
      <c r="M29" s="56">
        <v>2</v>
      </c>
      <c r="N29" s="56">
        <v>3</v>
      </c>
      <c r="O29" s="56">
        <v>2</v>
      </c>
      <c r="P29" s="56">
        <v>3</v>
      </c>
      <c r="Q29" s="56">
        <v>2</v>
      </c>
      <c r="R29" s="27">
        <f t="shared" si="0"/>
        <v>3.7142857142857144</v>
      </c>
      <c r="S29" s="27">
        <f t="shared" si="1"/>
        <v>2.4285714285714284</v>
      </c>
    </row>
    <row r="30" spans="2:19" ht="44.25" customHeight="1" thickBot="1">
      <c r="B30" s="15"/>
      <c r="C30" s="16" t="s">
        <v>16</v>
      </c>
      <c r="D30" s="73">
        <f t="shared" ref="D30:Q30" si="2">(D6+D7+D8+D9+D10+D11+D12+D13+D14+D15+D16+D17+D18+D19+D20+D21+D22+D23+D24+D25+D26+D27+D28+D29)/(COUNTA($C$6:$C$29)-COUNTIF($C$6:$C$29,"=0"))</f>
        <v>3.25</v>
      </c>
      <c r="E30" s="73">
        <f t="shared" si="2"/>
        <v>3.5</v>
      </c>
      <c r="F30" s="73">
        <f t="shared" si="2"/>
        <v>3.5</v>
      </c>
      <c r="G30" s="73">
        <f t="shared" si="2"/>
        <v>3.75</v>
      </c>
      <c r="H30" s="73">
        <f t="shared" si="2"/>
        <v>3.75</v>
      </c>
      <c r="I30" s="73">
        <f t="shared" si="2"/>
        <v>3.75</v>
      </c>
      <c r="J30" s="73">
        <f t="shared" si="2"/>
        <v>4</v>
      </c>
      <c r="K30" s="73">
        <f t="shared" si="2"/>
        <v>4.25</v>
      </c>
      <c r="L30" s="73">
        <f t="shared" si="2"/>
        <v>4</v>
      </c>
      <c r="M30" s="73">
        <f t="shared" si="2"/>
        <v>4</v>
      </c>
      <c r="N30" s="73">
        <f t="shared" si="2"/>
        <v>3.5</v>
      </c>
      <c r="O30" s="73">
        <f t="shared" si="2"/>
        <v>3.75</v>
      </c>
      <c r="P30" s="73">
        <f t="shared" si="2"/>
        <v>3.75</v>
      </c>
      <c r="Q30" s="73">
        <f t="shared" si="2"/>
        <v>4</v>
      </c>
      <c r="R30" s="119">
        <f t="shared" si="0"/>
        <v>3.6785714285714284</v>
      </c>
      <c r="S30" s="119">
        <f t="shared" si="1"/>
        <v>3.8571428571428572</v>
      </c>
    </row>
    <row r="32" spans="2:19">
      <c r="R32"/>
    </row>
    <row r="33" spans="3:7" ht="15">
      <c r="C33" s="17" t="s">
        <v>17</v>
      </c>
      <c r="D33" s="18"/>
      <c r="E33" s="18"/>
      <c r="F33" s="18"/>
      <c r="G33" s="18"/>
    </row>
    <row r="34" spans="3:7" ht="30">
      <c r="C34" s="19"/>
      <c r="D34" s="20" t="s">
        <v>18</v>
      </c>
      <c r="E34" s="20" t="s">
        <v>19</v>
      </c>
      <c r="F34" s="20" t="s">
        <v>20</v>
      </c>
      <c r="G34" s="20" t="s">
        <v>21</v>
      </c>
    </row>
    <row r="35" spans="3:7" ht="15.5">
      <c r="C35" s="21" t="s">
        <v>22</v>
      </c>
      <c r="D35" s="156">
        <f>COUNTA($C$6:$C$29)-COUNTIF($C$6:$C$29,"=0")</f>
        <v>24</v>
      </c>
      <c r="E35" s="22">
        <f>COUNTIF($R$6:$R$29,"&gt;=3,8")</f>
        <v>6</v>
      </c>
      <c r="F35" s="22">
        <f>COUNTIFS($R$6:$R$29,"&lt;3,7",$R$6:$R$29,"&gt;=2,3")</f>
        <v>12</v>
      </c>
      <c r="G35" s="22">
        <f>COUNTIFS($R$6:$R$29,"&lt;2,2",$R$6:$R$29,"&gt;0")</f>
        <v>0</v>
      </c>
    </row>
    <row r="36" spans="3:7" ht="15.5">
      <c r="C36" s="21" t="s">
        <v>23</v>
      </c>
      <c r="D36" s="22">
        <v>100</v>
      </c>
      <c r="E36" s="23">
        <f>E35*D36/D35</f>
        <v>25</v>
      </c>
      <c r="F36" s="23">
        <f>F35*D36/D35</f>
        <v>50</v>
      </c>
      <c r="G36" s="23">
        <f>G35*D36/D35</f>
        <v>0</v>
      </c>
    </row>
    <row r="37" spans="3:7" ht="15.5">
      <c r="C37" s="24"/>
      <c r="D37" s="18"/>
      <c r="E37" s="18"/>
      <c r="F37" s="18"/>
      <c r="G37" s="18"/>
    </row>
    <row r="38" spans="3:7" ht="15.5">
      <c r="C38" s="24"/>
      <c r="D38" s="18"/>
      <c r="E38" s="18"/>
      <c r="F38" s="18"/>
      <c r="G38" s="18"/>
    </row>
    <row r="39" spans="3:7" ht="15">
      <c r="C39" s="17" t="s">
        <v>24</v>
      </c>
      <c r="D39" s="18"/>
      <c r="E39" s="18"/>
      <c r="F39" s="18"/>
      <c r="G39" s="18"/>
    </row>
    <row r="40" spans="3:7" ht="30">
      <c r="C40" s="19"/>
      <c r="D40" s="20" t="s">
        <v>18</v>
      </c>
      <c r="E40" s="25" t="s">
        <v>19</v>
      </c>
      <c r="F40" s="20" t="s">
        <v>20</v>
      </c>
      <c r="G40" s="25" t="s">
        <v>21</v>
      </c>
    </row>
    <row r="41" spans="3:7" ht="15.5">
      <c r="C41" s="21" t="s">
        <v>22</v>
      </c>
      <c r="D41" s="156">
        <f>COUNTA($C$6:$C$29)-COUNTIF($C$6:$C$29,"=0")</f>
        <v>24</v>
      </c>
      <c r="E41" s="22">
        <f>COUNTIF($S$6:$S$29,"&gt;=3,8")</f>
        <v>12</v>
      </c>
      <c r="F41" s="22">
        <f>COUNTIFS($S$6:$S$29,"&lt;3,7",$S$6:$S$29,"&gt;=2,3")</f>
        <v>6</v>
      </c>
      <c r="G41" s="22">
        <f>COUNTIFS($S$6:$S$29,"&lt;2,2",$S$6:$S$29,"&gt;0")</f>
        <v>0</v>
      </c>
    </row>
    <row r="42" spans="3:7" ht="15.5">
      <c r="C42" s="21" t="s">
        <v>23</v>
      </c>
      <c r="D42" s="22">
        <v>100</v>
      </c>
      <c r="E42" s="23">
        <f>E41*D42/D41</f>
        <v>50</v>
      </c>
      <c r="F42" s="23">
        <f>F41*D42/D41</f>
        <v>25</v>
      </c>
      <c r="G42" s="23">
        <f>G41*D42/D41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1">
    <mergeCell ref="R3:S4"/>
    <mergeCell ref="B3:B5"/>
    <mergeCell ref="C3:C5"/>
    <mergeCell ref="O1:Q1"/>
    <mergeCell ref="D3:E4"/>
    <mergeCell ref="F3:G4"/>
    <mergeCell ref="N3:O4"/>
    <mergeCell ref="H3:I4"/>
    <mergeCell ref="J3:K4"/>
    <mergeCell ref="L3:M4"/>
    <mergeCell ref="P3:Q4"/>
  </mergeCells>
  <hyperlinks>
    <hyperlink ref="O1" location="'ТИТУЛ'!A1" display="'ТИТУЛ'!A1" xr:uid="{00000000-0004-0000-0600-000000000000}"/>
  </hyperlinks>
  <pageMargins left="0.42424242424242425" right="0.45833333333333331" top="0.46420454545454548" bottom="0.29147727272727275" header="0.3" footer="0.3"/>
  <pageSetup paperSize="9" scale="50" orientation="portrait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theme="5"/>
    <pageSetUpPr fitToPage="1"/>
  </sheetPr>
  <dimension ref="A1:G44"/>
  <sheetViews>
    <sheetView view="pageLayout" zoomScaleNormal="100" workbookViewId="0">
      <selection activeCell="D3" sqref="D3"/>
    </sheetView>
  </sheetViews>
  <sheetFormatPr defaultColWidth="9.1796875" defaultRowHeight="14.5"/>
  <cols>
    <col min="1" max="1" width="14.81640625" style="1" customWidth="1"/>
    <col min="2" max="2" width="16.26953125" style="1" customWidth="1"/>
    <col min="3" max="3" width="22.81640625" style="1" customWidth="1"/>
    <col min="4" max="4" width="20.26953125" style="1" customWidth="1"/>
    <col min="5" max="5" width="19.1796875" style="1" customWidth="1"/>
    <col min="6" max="6" width="17" style="1" customWidth="1"/>
    <col min="7" max="16384" width="9.1796875" style="1"/>
  </cols>
  <sheetData>
    <row r="1" spans="1:7" ht="17.5">
      <c r="A1" s="293" t="s">
        <v>39</v>
      </c>
      <c r="B1" s="293"/>
      <c r="C1" s="293"/>
      <c r="D1" s="293"/>
      <c r="E1" s="293"/>
      <c r="F1" s="293"/>
    </row>
    <row r="2" spans="1:7" ht="17.5">
      <c r="A2" s="293" t="s">
        <v>244</v>
      </c>
      <c r="B2" s="293"/>
      <c r="C2" s="293"/>
      <c r="D2" s="293"/>
      <c r="E2" s="293"/>
      <c r="F2" s="293"/>
    </row>
    <row r="3" spans="1:7" ht="17.25" customHeight="1">
      <c r="A3" s="2"/>
      <c r="B3" s="2"/>
      <c r="C3" s="2"/>
      <c r="D3" s="2"/>
      <c r="E3" s="2"/>
      <c r="F3" s="98" t="s">
        <v>154</v>
      </c>
      <c r="G3" s="96"/>
    </row>
    <row r="4" spans="1:7" ht="20.25" customHeight="1">
      <c r="A4" s="2"/>
      <c r="B4" s="2"/>
      <c r="C4" s="2"/>
      <c r="D4" s="2"/>
      <c r="E4" s="2"/>
      <c r="F4" s="2"/>
    </row>
    <row r="5" spans="1:7" ht="62">
      <c r="A5" s="3"/>
      <c r="B5" s="4" t="s">
        <v>26</v>
      </c>
      <c r="C5" s="4" t="s">
        <v>27</v>
      </c>
      <c r="D5" s="4" t="s">
        <v>28</v>
      </c>
      <c r="E5" s="4" t="s">
        <v>29</v>
      </c>
      <c r="F5" s="135" t="s">
        <v>30</v>
      </c>
    </row>
    <row r="6" spans="1:7" ht="15" customHeight="1">
      <c r="A6" s="6"/>
      <c r="B6" s="7">
        <v>1</v>
      </c>
      <c r="C6" s="7">
        <v>2</v>
      </c>
      <c r="D6" s="7">
        <v>3</v>
      </c>
      <c r="E6" s="7">
        <v>4</v>
      </c>
      <c r="F6" s="133" t="s">
        <v>98</v>
      </c>
    </row>
    <row r="7" spans="1:7" ht="18">
      <c r="A7" s="8" t="s">
        <v>31</v>
      </c>
      <c r="B7" s="63">
        <f>'РР-1'!$U$31</f>
        <v>3.6944444444444446</v>
      </c>
      <c r="C7" s="63">
        <f>'РР-2'!Q30</f>
        <v>3.6785714285714284</v>
      </c>
      <c r="D7" s="63">
        <f>'РР-3'!Y30</f>
        <v>3.7272727272727271</v>
      </c>
      <c r="E7" s="63">
        <f>'РР-4'!R30</f>
        <v>3.6785714285714284</v>
      </c>
      <c r="F7" s="134">
        <f>(B7+C7+D7+E7)/4</f>
        <v>3.6947150072150072</v>
      </c>
    </row>
    <row r="8" spans="1:7" ht="18">
      <c r="A8" s="8" t="s">
        <v>32</v>
      </c>
      <c r="B8" s="63">
        <f>'РР-1'!$V$31</f>
        <v>3.9166666666666665</v>
      </c>
      <c r="C8" s="63">
        <f>'РР-2'!R30</f>
        <v>3.8571428571428572</v>
      </c>
      <c r="D8" s="63">
        <f>'РР-3'!Z30</f>
        <v>3.9545454545454546</v>
      </c>
      <c r="E8" s="63">
        <f>'РР-4'!S30</f>
        <v>3.8571428571428572</v>
      </c>
      <c r="F8" s="134">
        <f>(B8+C8+D8+E8)/4</f>
        <v>3.8963744588744591</v>
      </c>
    </row>
    <row r="29" spans="1:6" ht="15.5">
      <c r="A29" s="9" t="s">
        <v>33</v>
      </c>
    </row>
    <row r="30" spans="1:6" ht="15.5">
      <c r="A30" s="294" t="s">
        <v>34</v>
      </c>
      <c r="B30" s="294"/>
      <c r="C30" s="295"/>
      <c r="D30" s="295"/>
      <c r="E30" s="295"/>
      <c r="F30" s="295"/>
    </row>
    <row r="31" spans="1:6">
      <c r="A31" s="65"/>
      <c r="B31" s="65"/>
      <c r="C31" s="296"/>
      <c r="D31" s="296"/>
      <c r="E31" s="296"/>
      <c r="F31" s="296"/>
    </row>
    <row r="32" spans="1:6">
      <c r="A32" s="67"/>
      <c r="B32" s="67"/>
      <c r="C32" s="296"/>
      <c r="D32" s="296"/>
      <c r="E32" s="296"/>
      <c r="F32" s="296"/>
    </row>
    <row r="33" spans="1:6">
      <c r="A33" s="67"/>
      <c r="B33" s="67"/>
      <c r="C33" s="296"/>
      <c r="D33" s="296"/>
      <c r="E33" s="296"/>
      <c r="F33" s="296"/>
    </row>
    <row r="34" spans="1:6">
      <c r="A34" s="67"/>
      <c r="B34" s="67"/>
      <c r="C34" s="296"/>
      <c r="D34" s="296"/>
      <c r="E34" s="296"/>
      <c r="F34" s="296"/>
    </row>
    <row r="35" spans="1:6">
      <c r="A35" s="67"/>
      <c r="B35" s="67"/>
      <c r="C35" s="296"/>
      <c r="D35" s="296"/>
      <c r="E35" s="296"/>
      <c r="F35" s="296"/>
    </row>
    <row r="36" spans="1:6">
      <c r="A36" s="67"/>
      <c r="B36" s="67"/>
      <c r="C36" s="296"/>
      <c r="D36" s="296"/>
      <c r="E36" s="296"/>
      <c r="F36" s="296"/>
    </row>
    <row r="38" spans="1:6" ht="15.5">
      <c r="A38" s="294" t="s">
        <v>35</v>
      </c>
      <c r="B38" s="294"/>
      <c r="C38" s="295"/>
      <c r="D38" s="295"/>
      <c r="E38" s="295"/>
      <c r="F38" s="295"/>
    </row>
    <row r="39" spans="1:6">
      <c r="A39" s="65"/>
      <c r="B39" s="65"/>
      <c r="C39" s="296"/>
      <c r="D39" s="296"/>
      <c r="E39" s="296"/>
      <c r="F39" s="296"/>
    </row>
    <row r="40" spans="1:6">
      <c r="A40" s="67"/>
      <c r="B40" s="67"/>
      <c r="C40" s="296"/>
      <c r="D40" s="296"/>
      <c r="E40" s="296"/>
      <c r="F40" s="296"/>
    </row>
    <row r="41" spans="1:6">
      <c r="A41" s="67"/>
      <c r="B41" s="67"/>
      <c r="C41" s="296"/>
      <c r="D41" s="296"/>
      <c r="E41" s="296"/>
      <c r="F41" s="296"/>
    </row>
    <row r="42" spans="1:6">
      <c r="A42" s="67"/>
      <c r="B42" s="67"/>
      <c r="C42" s="296"/>
      <c r="D42" s="296"/>
      <c r="E42" s="296"/>
      <c r="F42" s="296"/>
    </row>
    <row r="43" spans="1:6">
      <c r="A43" s="67"/>
      <c r="B43" s="67"/>
      <c r="C43" s="296"/>
      <c r="D43" s="296"/>
      <c r="E43" s="296"/>
      <c r="F43" s="296"/>
    </row>
    <row r="44" spans="1:6">
      <c r="A44" s="67"/>
      <c r="B44" s="67"/>
      <c r="C44" s="296"/>
      <c r="D44" s="296"/>
      <c r="E44" s="296"/>
      <c r="F44" s="296"/>
    </row>
  </sheetData>
  <sheetProtection algorithmName="SHA-512" hashValue="oQYq8EPU5HW6h2b+f1/wtn3VF7+/B5b6A4++aukQHBwK+IOvgixXRU13nS3sHhUhHvBlyYi2ArvQQpq/YDciog==" saltValue="1Kf3QaDDGft3L6xvaZvDYw==" spinCount="100000" sheet="1" objects="1" formatCells="0" formatColumns="0" formatRows="0" insertColumns="0" insertRows="0" insertHyperlinks="0" deleteColumns="0" deleteRows="0" sort="0" autoFilter="0" pivotTables="0"/>
  <mergeCells count="18">
    <mergeCell ref="C44:F44"/>
    <mergeCell ref="C39:F39"/>
    <mergeCell ref="C40:F40"/>
    <mergeCell ref="C41:F41"/>
    <mergeCell ref="C42:F42"/>
    <mergeCell ref="C43:F43"/>
    <mergeCell ref="C33:F33"/>
    <mergeCell ref="C34:F34"/>
    <mergeCell ref="C35:F35"/>
    <mergeCell ref="C36:F36"/>
    <mergeCell ref="A38:B38"/>
    <mergeCell ref="C38:F38"/>
    <mergeCell ref="A1:F1"/>
    <mergeCell ref="A30:B30"/>
    <mergeCell ref="C30:F30"/>
    <mergeCell ref="C31:F31"/>
    <mergeCell ref="C32:F32"/>
    <mergeCell ref="A2:F2"/>
  </mergeCells>
  <hyperlinks>
    <hyperlink ref="F3" location="ОГЛАВЛЕНИЕ!A1" display="ОГЛАВЛЕНИЕ" xr:uid="{00000000-0004-0000-0700-000000000000}"/>
  </hyperlinks>
  <pageMargins left="0.7" right="0.7" top="0.75" bottom="0.75" header="0.3" footer="0.3"/>
  <pageSetup paperSize="9" scale="79" orientation="portrait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>
    <tabColor rgb="FF92D050"/>
    <pageSetUpPr fitToPage="1"/>
  </sheetPr>
  <dimension ref="A1:Z48"/>
  <sheetViews>
    <sheetView view="pageLayout" topLeftCell="A4" zoomScale="55" zoomScaleNormal="85" zoomScalePageLayoutView="55" workbookViewId="0">
      <selection activeCell="D37" sqref="D37"/>
    </sheetView>
  </sheetViews>
  <sheetFormatPr defaultColWidth="9.1796875" defaultRowHeight="14.5"/>
  <cols>
    <col min="1" max="1" width="9.1796875" style="1"/>
    <col min="2" max="2" width="27.1796875" style="1" customWidth="1"/>
    <col min="3" max="3" width="11.7265625" style="1" customWidth="1"/>
    <col min="4" max="4" width="11.26953125" style="1" customWidth="1"/>
    <col min="5" max="6" width="10.26953125" style="1" customWidth="1"/>
    <col min="7" max="7" width="11.7265625" style="1" customWidth="1"/>
    <col min="8" max="8" width="10.7265625" style="1" customWidth="1"/>
    <col min="9" max="10" width="10.26953125" style="1" customWidth="1"/>
    <col min="11" max="11" width="11.1796875" style="1" customWidth="1"/>
    <col min="12" max="12" width="10.7265625" style="1" customWidth="1"/>
    <col min="13" max="20" width="9.1796875" style="1"/>
    <col min="21" max="21" width="12" style="1" customWidth="1"/>
    <col min="22" max="22" width="11" style="1" customWidth="1"/>
    <col min="23" max="23" width="13" style="1" customWidth="1"/>
    <col min="24" max="24" width="13.1796875" style="1" customWidth="1"/>
    <col min="25" max="16384" width="9.1796875" style="1"/>
  </cols>
  <sheetData>
    <row r="1" spans="1:26" ht="17.5">
      <c r="A1" s="240" t="s">
        <v>36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</row>
    <row r="2" spans="1:26" ht="17.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91"/>
      <c r="X2" s="191"/>
      <c r="Y2" s="32"/>
      <c r="Z2" s="32"/>
    </row>
    <row r="3" spans="1:26" ht="17.5">
      <c r="A3" s="33" t="s">
        <v>37</v>
      </c>
      <c r="Y3" s="306" t="s">
        <v>154</v>
      </c>
      <c r="Z3" s="306"/>
    </row>
    <row r="4" spans="1:26" ht="18.5" thickBot="1">
      <c r="A4" s="34"/>
    </row>
    <row r="5" spans="1:26" ht="34.5" customHeight="1" thickBot="1">
      <c r="A5" s="243" t="s">
        <v>8</v>
      </c>
      <c r="B5" s="243" t="s">
        <v>9</v>
      </c>
      <c r="C5" s="298" t="s">
        <v>246</v>
      </c>
      <c r="D5" s="299"/>
      <c r="E5" s="298" t="s">
        <v>247</v>
      </c>
      <c r="F5" s="299"/>
      <c r="G5" s="298" t="s">
        <v>245</v>
      </c>
      <c r="H5" s="299"/>
      <c r="I5" s="302" t="s">
        <v>254</v>
      </c>
      <c r="J5" s="302"/>
      <c r="K5" s="304" t="s">
        <v>248</v>
      </c>
      <c r="L5" s="304"/>
      <c r="M5" s="307" t="s">
        <v>168</v>
      </c>
      <c r="N5" s="307"/>
      <c r="O5" s="307"/>
      <c r="P5" s="307"/>
      <c r="Q5" s="307"/>
      <c r="R5" s="307"/>
      <c r="S5" s="307"/>
      <c r="T5" s="307"/>
      <c r="U5" s="298" t="s">
        <v>249</v>
      </c>
      <c r="V5" s="299"/>
      <c r="W5" s="298" t="s">
        <v>253</v>
      </c>
      <c r="X5" s="299"/>
      <c r="Y5" s="246" t="s">
        <v>12</v>
      </c>
      <c r="Z5" s="247"/>
    </row>
    <row r="6" spans="1:26" ht="90.75" customHeight="1" thickBot="1">
      <c r="A6" s="244"/>
      <c r="B6" s="244"/>
      <c r="C6" s="300"/>
      <c r="D6" s="301"/>
      <c r="E6" s="300"/>
      <c r="F6" s="301"/>
      <c r="G6" s="300"/>
      <c r="H6" s="301"/>
      <c r="I6" s="303"/>
      <c r="J6" s="303"/>
      <c r="K6" s="305"/>
      <c r="L6" s="305"/>
      <c r="M6" s="297" t="s">
        <v>164</v>
      </c>
      <c r="N6" s="297"/>
      <c r="O6" s="297" t="s">
        <v>13</v>
      </c>
      <c r="P6" s="297"/>
      <c r="Q6" s="297" t="s">
        <v>165</v>
      </c>
      <c r="R6" s="297"/>
      <c r="S6" s="297" t="s">
        <v>166</v>
      </c>
      <c r="T6" s="297"/>
      <c r="U6" s="300"/>
      <c r="V6" s="301"/>
      <c r="W6" s="300"/>
      <c r="X6" s="301"/>
      <c r="Y6" s="248"/>
      <c r="Z6" s="249"/>
    </row>
    <row r="7" spans="1:26" ht="16" thickBot="1">
      <c r="A7" s="245"/>
      <c r="B7" s="245"/>
      <c r="C7" s="14" t="s">
        <v>14</v>
      </c>
      <c r="D7" s="14" t="s">
        <v>15</v>
      </c>
      <c r="E7" s="14" t="s">
        <v>14</v>
      </c>
      <c r="F7" s="14" t="s">
        <v>15</v>
      </c>
      <c r="G7" s="14" t="s">
        <v>14</v>
      </c>
      <c r="H7" s="14" t="s">
        <v>15</v>
      </c>
      <c r="I7" s="14" t="s">
        <v>14</v>
      </c>
      <c r="J7" s="14" t="s">
        <v>15</v>
      </c>
      <c r="K7" s="14" t="s">
        <v>14</v>
      </c>
      <c r="L7" s="14" t="s">
        <v>15</v>
      </c>
      <c r="M7" s="14" t="s">
        <v>14</v>
      </c>
      <c r="N7" s="14" t="s">
        <v>15</v>
      </c>
      <c r="O7" s="14" t="s">
        <v>14</v>
      </c>
      <c r="P7" s="14" t="s">
        <v>15</v>
      </c>
      <c r="Q7" s="14" t="s">
        <v>14</v>
      </c>
      <c r="R7" s="14" t="s">
        <v>15</v>
      </c>
      <c r="S7" s="14" t="s">
        <v>14</v>
      </c>
      <c r="T7" s="14" t="s">
        <v>15</v>
      </c>
      <c r="U7" s="14" t="s">
        <v>14</v>
      </c>
      <c r="V7" s="14" t="s">
        <v>15</v>
      </c>
      <c r="W7" s="193" t="s">
        <v>14</v>
      </c>
      <c r="X7" s="193" t="s">
        <v>15</v>
      </c>
      <c r="Y7" s="42" t="s">
        <v>14</v>
      </c>
      <c r="Z7" s="42" t="s">
        <v>15</v>
      </c>
    </row>
    <row r="8" spans="1:26" ht="16" thickBot="1">
      <c r="A8" s="15">
        <v>1</v>
      </c>
      <c r="B8" s="154" t="str">
        <f>'Список группы'!C4</f>
        <v>Бахтин Антон</v>
      </c>
      <c r="C8" s="56">
        <v>3</v>
      </c>
      <c r="D8" s="56">
        <v>4</v>
      </c>
      <c r="E8" s="56">
        <v>3</v>
      </c>
      <c r="F8" s="56">
        <v>4</v>
      </c>
      <c r="G8" s="56">
        <v>3</v>
      </c>
      <c r="H8" s="56">
        <v>4</v>
      </c>
      <c r="I8" s="56">
        <v>4</v>
      </c>
      <c r="J8" s="56">
        <v>5</v>
      </c>
      <c r="K8" s="56">
        <v>4</v>
      </c>
      <c r="L8" s="56">
        <v>5</v>
      </c>
      <c r="M8" s="56">
        <v>3</v>
      </c>
      <c r="N8" s="56">
        <v>4</v>
      </c>
      <c r="O8" s="56">
        <v>3</v>
      </c>
      <c r="P8" s="56">
        <v>4</v>
      </c>
      <c r="Q8" s="56">
        <v>3</v>
      </c>
      <c r="R8" s="56">
        <v>4</v>
      </c>
      <c r="S8" s="56">
        <v>3</v>
      </c>
      <c r="T8" s="56">
        <v>4</v>
      </c>
      <c r="U8" s="56">
        <v>3</v>
      </c>
      <c r="V8" s="56">
        <v>4</v>
      </c>
      <c r="W8" s="56">
        <v>3</v>
      </c>
      <c r="X8" s="56">
        <v>4</v>
      </c>
      <c r="Y8" s="116">
        <f>(C8+E8+G8+I8+K8+M8+O8+Q8+S8+U8+W8)/11</f>
        <v>3.1818181818181817</v>
      </c>
      <c r="Z8" s="116">
        <f>(D8+F8+H8+J8+L8+N8+P8+R8+T8+V8+X8)/11</f>
        <v>4.1818181818181817</v>
      </c>
    </row>
    <row r="9" spans="1:26" ht="16" thickBot="1">
      <c r="A9" s="15">
        <v>2</v>
      </c>
      <c r="B9" s="154" t="str">
        <f>'Список группы'!C5</f>
        <v>Башилова Наталья</v>
      </c>
      <c r="C9" s="56">
        <v>2</v>
      </c>
      <c r="D9" s="56">
        <v>3</v>
      </c>
      <c r="E9" s="56">
        <v>2</v>
      </c>
      <c r="F9" s="56">
        <v>3</v>
      </c>
      <c r="G9" s="56">
        <v>2</v>
      </c>
      <c r="H9" s="56">
        <v>3</v>
      </c>
      <c r="I9" s="56">
        <v>3</v>
      </c>
      <c r="J9" s="56">
        <v>4</v>
      </c>
      <c r="K9" s="56">
        <v>3</v>
      </c>
      <c r="L9" s="56">
        <v>4</v>
      </c>
      <c r="M9" s="56">
        <v>3</v>
      </c>
      <c r="N9" s="56">
        <v>4</v>
      </c>
      <c r="O9" s="56">
        <v>4</v>
      </c>
      <c r="P9" s="56">
        <v>5</v>
      </c>
      <c r="Q9" s="56">
        <v>4</v>
      </c>
      <c r="R9" s="56">
        <v>5</v>
      </c>
      <c r="S9" s="56">
        <v>3</v>
      </c>
      <c r="T9" s="56">
        <v>4</v>
      </c>
      <c r="U9" s="56">
        <v>3</v>
      </c>
      <c r="V9" s="56">
        <v>4</v>
      </c>
      <c r="W9" s="56">
        <v>3</v>
      </c>
      <c r="X9" s="56">
        <v>4</v>
      </c>
      <c r="Y9" s="116">
        <f t="shared" ref="Y9:Y32" si="0">(C9+E9+G9+I9+K9+M9+O9+Q9+S9+U9+W9)/11</f>
        <v>2.9090909090909092</v>
      </c>
      <c r="Z9" s="116">
        <f t="shared" ref="Z9:Z32" si="1">(D9+F9+H9+J9+L9+N9+P9+R9+T9+V9+X9)/11</f>
        <v>3.9090909090909092</v>
      </c>
    </row>
    <row r="10" spans="1:26" ht="21" customHeight="1" thickBot="1">
      <c r="A10" s="15">
        <v>3</v>
      </c>
      <c r="B10" s="154" t="str">
        <f>'Список группы'!C6</f>
        <v>Бирюкова Екатерина</v>
      </c>
      <c r="C10" s="56">
        <v>5</v>
      </c>
      <c r="D10" s="56">
        <v>5</v>
      </c>
      <c r="E10" s="56">
        <v>5</v>
      </c>
      <c r="F10" s="56">
        <v>5</v>
      </c>
      <c r="G10" s="56">
        <v>5</v>
      </c>
      <c r="H10" s="56">
        <v>5</v>
      </c>
      <c r="I10" s="56">
        <v>5</v>
      </c>
      <c r="J10" s="56">
        <v>5</v>
      </c>
      <c r="K10" s="56">
        <v>5</v>
      </c>
      <c r="L10" s="56">
        <v>5</v>
      </c>
      <c r="M10" s="56">
        <v>5</v>
      </c>
      <c r="N10" s="56">
        <v>5</v>
      </c>
      <c r="O10" s="56">
        <v>5</v>
      </c>
      <c r="P10" s="56">
        <v>5</v>
      </c>
      <c r="Q10" s="56">
        <v>5</v>
      </c>
      <c r="R10" s="56">
        <v>5</v>
      </c>
      <c r="S10" s="56">
        <v>5</v>
      </c>
      <c r="T10" s="56">
        <v>5</v>
      </c>
      <c r="U10" s="56">
        <v>5</v>
      </c>
      <c r="V10" s="56">
        <v>5</v>
      </c>
      <c r="W10" s="56">
        <v>5</v>
      </c>
      <c r="X10" s="56">
        <v>5</v>
      </c>
      <c r="Y10" s="116">
        <f t="shared" si="0"/>
        <v>5</v>
      </c>
      <c r="Z10" s="116">
        <f t="shared" si="1"/>
        <v>5</v>
      </c>
    </row>
    <row r="11" spans="1:26" ht="16" thickBot="1">
      <c r="A11" s="15">
        <v>4</v>
      </c>
      <c r="B11" s="154" t="str">
        <f>'Список группы'!C7</f>
        <v>Власов Дмитрий</v>
      </c>
      <c r="C11" s="56">
        <v>3</v>
      </c>
      <c r="D11" s="56">
        <v>2</v>
      </c>
      <c r="E11" s="56">
        <v>4</v>
      </c>
      <c r="F11" s="56">
        <v>3</v>
      </c>
      <c r="G11" s="56">
        <v>5</v>
      </c>
      <c r="H11" s="56">
        <v>3</v>
      </c>
      <c r="I11" s="56">
        <v>4</v>
      </c>
      <c r="J11" s="56">
        <v>3</v>
      </c>
      <c r="K11" s="56">
        <v>4</v>
      </c>
      <c r="L11" s="56">
        <v>2</v>
      </c>
      <c r="M11" s="56">
        <v>3</v>
      </c>
      <c r="N11" s="56">
        <v>2</v>
      </c>
      <c r="O11" s="56">
        <v>3</v>
      </c>
      <c r="P11" s="56">
        <v>2</v>
      </c>
      <c r="Q11" s="56">
        <v>3</v>
      </c>
      <c r="R11" s="56">
        <v>3</v>
      </c>
      <c r="S11" s="56">
        <v>4</v>
      </c>
      <c r="T11" s="56">
        <v>3</v>
      </c>
      <c r="U11" s="56">
        <v>4</v>
      </c>
      <c r="V11" s="56">
        <v>3</v>
      </c>
      <c r="W11" s="56">
        <v>4</v>
      </c>
      <c r="X11" s="56">
        <v>3</v>
      </c>
      <c r="Y11" s="116">
        <f t="shared" si="0"/>
        <v>3.7272727272727271</v>
      </c>
      <c r="Z11" s="116">
        <f t="shared" si="1"/>
        <v>2.6363636363636362</v>
      </c>
    </row>
    <row r="12" spans="1:26" ht="16" thickBot="1">
      <c r="A12" s="15">
        <v>5</v>
      </c>
      <c r="B12" s="154" t="str">
        <f>'Список группы'!C8</f>
        <v>Гущина Софья</v>
      </c>
      <c r="C12" s="56">
        <v>3</v>
      </c>
      <c r="D12" s="56">
        <v>4</v>
      </c>
      <c r="E12" s="56">
        <v>3</v>
      </c>
      <c r="F12" s="56">
        <v>4</v>
      </c>
      <c r="G12" s="56">
        <v>3</v>
      </c>
      <c r="H12" s="56">
        <v>4</v>
      </c>
      <c r="I12" s="56">
        <v>4</v>
      </c>
      <c r="J12" s="56">
        <v>5</v>
      </c>
      <c r="K12" s="56">
        <v>4</v>
      </c>
      <c r="L12" s="56">
        <v>5</v>
      </c>
      <c r="M12" s="56">
        <v>3</v>
      </c>
      <c r="N12" s="56">
        <v>4</v>
      </c>
      <c r="O12" s="56">
        <v>3</v>
      </c>
      <c r="P12" s="56">
        <v>4</v>
      </c>
      <c r="Q12" s="56">
        <v>3</v>
      </c>
      <c r="R12" s="56">
        <v>4</v>
      </c>
      <c r="S12" s="56">
        <v>3</v>
      </c>
      <c r="T12" s="56">
        <v>4</v>
      </c>
      <c r="U12" s="56">
        <v>3</v>
      </c>
      <c r="V12" s="56">
        <v>4</v>
      </c>
      <c r="W12" s="56">
        <v>3</v>
      </c>
      <c r="X12" s="56">
        <v>4</v>
      </c>
      <c r="Y12" s="116">
        <f t="shared" si="0"/>
        <v>3.1818181818181817</v>
      </c>
      <c r="Z12" s="116">
        <f t="shared" si="1"/>
        <v>4.1818181818181817</v>
      </c>
    </row>
    <row r="13" spans="1:26" ht="16" thickBot="1">
      <c r="A13" s="15">
        <v>6</v>
      </c>
      <c r="B13" s="154" t="str">
        <f>'Список группы'!C9</f>
        <v>Десятниченко Кирилл</v>
      </c>
      <c r="C13" s="56">
        <v>2</v>
      </c>
      <c r="D13" s="56">
        <v>3</v>
      </c>
      <c r="E13" s="56">
        <v>2</v>
      </c>
      <c r="F13" s="56">
        <v>3</v>
      </c>
      <c r="G13" s="56">
        <v>2</v>
      </c>
      <c r="H13" s="56">
        <v>3</v>
      </c>
      <c r="I13" s="56">
        <v>3</v>
      </c>
      <c r="J13" s="56">
        <v>4</v>
      </c>
      <c r="K13" s="56">
        <v>3</v>
      </c>
      <c r="L13" s="56">
        <v>4</v>
      </c>
      <c r="M13" s="56">
        <v>3</v>
      </c>
      <c r="N13" s="56">
        <v>4</v>
      </c>
      <c r="O13" s="56">
        <v>4</v>
      </c>
      <c r="P13" s="56">
        <v>5</v>
      </c>
      <c r="Q13" s="56">
        <v>4</v>
      </c>
      <c r="R13" s="56">
        <v>5</v>
      </c>
      <c r="S13" s="56">
        <v>3</v>
      </c>
      <c r="T13" s="56">
        <v>4</v>
      </c>
      <c r="U13" s="56">
        <v>3</v>
      </c>
      <c r="V13" s="56">
        <v>4</v>
      </c>
      <c r="W13" s="56">
        <v>3</v>
      </c>
      <c r="X13" s="56">
        <v>4</v>
      </c>
      <c r="Y13" s="116">
        <f t="shared" si="0"/>
        <v>2.9090909090909092</v>
      </c>
      <c r="Z13" s="116">
        <f t="shared" si="1"/>
        <v>3.9090909090909092</v>
      </c>
    </row>
    <row r="14" spans="1:26" ht="16" thickBot="1">
      <c r="A14" s="15">
        <v>7</v>
      </c>
      <c r="B14" s="154" t="str">
        <f>'Список группы'!C10</f>
        <v>Йолсал Дениз</v>
      </c>
      <c r="C14" s="56">
        <v>5</v>
      </c>
      <c r="D14" s="56">
        <v>5</v>
      </c>
      <c r="E14" s="56">
        <v>5</v>
      </c>
      <c r="F14" s="56">
        <v>5</v>
      </c>
      <c r="G14" s="56">
        <v>5</v>
      </c>
      <c r="H14" s="56">
        <v>5</v>
      </c>
      <c r="I14" s="56">
        <v>5</v>
      </c>
      <c r="J14" s="56">
        <v>5</v>
      </c>
      <c r="K14" s="56">
        <v>5</v>
      </c>
      <c r="L14" s="56">
        <v>5</v>
      </c>
      <c r="M14" s="56">
        <v>5</v>
      </c>
      <c r="N14" s="56">
        <v>5</v>
      </c>
      <c r="O14" s="56">
        <v>5</v>
      </c>
      <c r="P14" s="56">
        <v>5</v>
      </c>
      <c r="Q14" s="56">
        <v>5</v>
      </c>
      <c r="R14" s="56">
        <v>5</v>
      </c>
      <c r="S14" s="56">
        <v>5</v>
      </c>
      <c r="T14" s="56">
        <v>5</v>
      </c>
      <c r="U14" s="56">
        <v>5</v>
      </c>
      <c r="V14" s="56">
        <v>5</v>
      </c>
      <c r="W14" s="56">
        <v>5</v>
      </c>
      <c r="X14" s="56">
        <v>5</v>
      </c>
      <c r="Y14" s="116">
        <f t="shared" si="0"/>
        <v>5</v>
      </c>
      <c r="Z14" s="116">
        <f t="shared" si="1"/>
        <v>5</v>
      </c>
    </row>
    <row r="15" spans="1:26" ht="16" thickBot="1">
      <c r="A15" s="15">
        <v>8</v>
      </c>
      <c r="B15" s="154" t="str">
        <f>'Список группы'!C11</f>
        <v>Кирилина Виктория</v>
      </c>
      <c r="C15" s="56">
        <v>3</v>
      </c>
      <c r="D15" s="56">
        <v>2</v>
      </c>
      <c r="E15" s="56">
        <v>4</v>
      </c>
      <c r="F15" s="56">
        <v>3</v>
      </c>
      <c r="G15" s="56">
        <v>5</v>
      </c>
      <c r="H15" s="56">
        <v>3</v>
      </c>
      <c r="I15" s="56">
        <v>4</v>
      </c>
      <c r="J15" s="56">
        <v>3</v>
      </c>
      <c r="K15" s="56">
        <v>4</v>
      </c>
      <c r="L15" s="56">
        <v>2</v>
      </c>
      <c r="M15" s="56">
        <v>3</v>
      </c>
      <c r="N15" s="56">
        <v>2</v>
      </c>
      <c r="O15" s="56">
        <v>3</v>
      </c>
      <c r="P15" s="56">
        <v>2</v>
      </c>
      <c r="Q15" s="56">
        <v>3</v>
      </c>
      <c r="R15" s="56">
        <v>3</v>
      </c>
      <c r="S15" s="56">
        <v>4</v>
      </c>
      <c r="T15" s="56">
        <v>3</v>
      </c>
      <c r="U15" s="56">
        <v>4</v>
      </c>
      <c r="V15" s="56">
        <v>3</v>
      </c>
      <c r="W15" s="56">
        <v>4</v>
      </c>
      <c r="X15" s="56">
        <v>3</v>
      </c>
      <c r="Y15" s="116">
        <f t="shared" si="0"/>
        <v>3.7272727272727271</v>
      </c>
      <c r="Z15" s="116">
        <f t="shared" si="1"/>
        <v>2.6363636363636362</v>
      </c>
    </row>
    <row r="16" spans="1:26" ht="16" thickBot="1">
      <c r="A16" s="15">
        <v>9</v>
      </c>
      <c r="B16" s="154" t="str">
        <f>'Список группы'!C12</f>
        <v>Князева Алиса</v>
      </c>
      <c r="C16" s="56">
        <v>3</v>
      </c>
      <c r="D16" s="56">
        <v>4</v>
      </c>
      <c r="E16" s="56">
        <v>3</v>
      </c>
      <c r="F16" s="56">
        <v>4</v>
      </c>
      <c r="G16" s="56">
        <v>3</v>
      </c>
      <c r="H16" s="56">
        <v>4</v>
      </c>
      <c r="I16" s="56">
        <v>4</v>
      </c>
      <c r="J16" s="56">
        <v>5</v>
      </c>
      <c r="K16" s="56">
        <v>4</v>
      </c>
      <c r="L16" s="56">
        <v>5</v>
      </c>
      <c r="M16" s="56">
        <v>3</v>
      </c>
      <c r="N16" s="56">
        <v>4</v>
      </c>
      <c r="O16" s="56">
        <v>3</v>
      </c>
      <c r="P16" s="56">
        <v>4</v>
      </c>
      <c r="Q16" s="56">
        <v>3</v>
      </c>
      <c r="R16" s="56">
        <v>4</v>
      </c>
      <c r="S16" s="56">
        <v>3</v>
      </c>
      <c r="T16" s="56">
        <v>4</v>
      </c>
      <c r="U16" s="56">
        <v>3</v>
      </c>
      <c r="V16" s="56">
        <v>4</v>
      </c>
      <c r="W16" s="56">
        <v>3</v>
      </c>
      <c r="X16" s="56">
        <v>4</v>
      </c>
      <c r="Y16" s="116">
        <f t="shared" si="0"/>
        <v>3.1818181818181817</v>
      </c>
      <c r="Z16" s="116">
        <f t="shared" si="1"/>
        <v>4.1818181818181817</v>
      </c>
    </row>
    <row r="17" spans="1:26" ht="16" thickBot="1">
      <c r="A17" s="15">
        <v>10</v>
      </c>
      <c r="B17" s="154" t="str">
        <f>'Список группы'!C13</f>
        <v>Максимова Анна</v>
      </c>
      <c r="C17" s="56">
        <v>2</v>
      </c>
      <c r="D17" s="56">
        <v>3</v>
      </c>
      <c r="E17" s="56">
        <v>2</v>
      </c>
      <c r="F17" s="56">
        <v>3</v>
      </c>
      <c r="G17" s="56">
        <v>2</v>
      </c>
      <c r="H17" s="56">
        <v>3</v>
      </c>
      <c r="I17" s="56">
        <v>3</v>
      </c>
      <c r="J17" s="56">
        <v>4</v>
      </c>
      <c r="K17" s="56">
        <v>3</v>
      </c>
      <c r="L17" s="56">
        <v>4</v>
      </c>
      <c r="M17" s="56">
        <v>3</v>
      </c>
      <c r="N17" s="56">
        <v>4</v>
      </c>
      <c r="O17" s="56">
        <v>4</v>
      </c>
      <c r="P17" s="56">
        <v>5</v>
      </c>
      <c r="Q17" s="56">
        <v>4</v>
      </c>
      <c r="R17" s="56">
        <v>5</v>
      </c>
      <c r="S17" s="56">
        <v>3</v>
      </c>
      <c r="T17" s="56">
        <v>4</v>
      </c>
      <c r="U17" s="56">
        <v>3</v>
      </c>
      <c r="V17" s="56">
        <v>4</v>
      </c>
      <c r="W17" s="56">
        <v>3</v>
      </c>
      <c r="X17" s="56">
        <v>4</v>
      </c>
      <c r="Y17" s="116">
        <f t="shared" si="0"/>
        <v>2.9090909090909092</v>
      </c>
      <c r="Z17" s="116">
        <f t="shared" si="1"/>
        <v>3.9090909090909092</v>
      </c>
    </row>
    <row r="18" spans="1:26" ht="16" thickBot="1">
      <c r="A18" s="15">
        <v>11</v>
      </c>
      <c r="B18" s="154" t="str">
        <f>'Список группы'!C14</f>
        <v>Меньшов Алексей</v>
      </c>
      <c r="C18" s="56">
        <v>5</v>
      </c>
      <c r="D18" s="56">
        <v>5</v>
      </c>
      <c r="E18" s="56">
        <v>5</v>
      </c>
      <c r="F18" s="56">
        <v>5</v>
      </c>
      <c r="G18" s="56">
        <v>5</v>
      </c>
      <c r="H18" s="56">
        <v>5</v>
      </c>
      <c r="I18" s="56">
        <v>5</v>
      </c>
      <c r="J18" s="56">
        <v>5</v>
      </c>
      <c r="K18" s="56">
        <v>5</v>
      </c>
      <c r="L18" s="56">
        <v>5</v>
      </c>
      <c r="M18" s="56">
        <v>5</v>
      </c>
      <c r="N18" s="56">
        <v>5</v>
      </c>
      <c r="O18" s="56">
        <v>5</v>
      </c>
      <c r="P18" s="56">
        <v>5</v>
      </c>
      <c r="Q18" s="56">
        <v>5</v>
      </c>
      <c r="R18" s="56">
        <v>5</v>
      </c>
      <c r="S18" s="56">
        <v>5</v>
      </c>
      <c r="T18" s="56">
        <v>5</v>
      </c>
      <c r="U18" s="56">
        <v>5</v>
      </c>
      <c r="V18" s="56">
        <v>5</v>
      </c>
      <c r="W18" s="56">
        <v>5</v>
      </c>
      <c r="X18" s="56">
        <v>5</v>
      </c>
      <c r="Y18" s="116">
        <f t="shared" si="0"/>
        <v>5</v>
      </c>
      <c r="Z18" s="116">
        <f t="shared" si="1"/>
        <v>5</v>
      </c>
    </row>
    <row r="19" spans="1:26" ht="16" thickBot="1">
      <c r="A19" s="15">
        <v>12</v>
      </c>
      <c r="B19" s="154" t="str">
        <f>'Список группы'!C15</f>
        <v>Муравлев Даниил</v>
      </c>
      <c r="C19" s="56">
        <v>3</v>
      </c>
      <c r="D19" s="56">
        <v>2</v>
      </c>
      <c r="E19" s="56">
        <v>4</v>
      </c>
      <c r="F19" s="56">
        <v>3</v>
      </c>
      <c r="G19" s="56">
        <v>5</v>
      </c>
      <c r="H19" s="56">
        <v>3</v>
      </c>
      <c r="I19" s="56">
        <v>4</v>
      </c>
      <c r="J19" s="56">
        <v>3</v>
      </c>
      <c r="K19" s="56">
        <v>4</v>
      </c>
      <c r="L19" s="56">
        <v>2</v>
      </c>
      <c r="M19" s="56">
        <v>3</v>
      </c>
      <c r="N19" s="56">
        <v>2</v>
      </c>
      <c r="O19" s="56">
        <v>3</v>
      </c>
      <c r="P19" s="56">
        <v>2</v>
      </c>
      <c r="Q19" s="56">
        <v>3</v>
      </c>
      <c r="R19" s="56">
        <v>3</v>
      </c>
      <c r="S19" s="56">
        <v>4</v>
      </c>
      <c r="T19" s="56">
        <v>3</v>
      </c>
      <c r="U19" s="56">
        <v>4</v>
      </c>
      <c r="V19" s="56">
        <v>3</v>
      </c>
      <c r="W19" s="56">
        <v>4</v>
      </c>
      <c r="X19" s="56">
        <v>3</v>
      </c>
      <c r="Y19" s="116">
        <f t="shared" si="0"/>
        <v>3.7272727272727271</v>
      </c>
      <c r="Z19" s="116">
        <f t="shared" si="1"/>
        <v>2.6363636363636362</v>
      </c>
    </row>
    <row r="20" spans="1:26" ht="16" thickBot="1">
      <c r="A20" s="15">
        <v>13</v>
      </c>
      <c r="B20" s="154" t="str">
        <f>'Список группы'!C16</f>
        <v xml:space="preserve">Панов Тимофей </v>
      </c>
      <c r="C20" s="56">
        <v>3</v>
      </c>
      <c r="D20" s="56">
        <v>4</v>
      </c>
      <c r="E20" s="56">
        <v>3</v>
      </c>
      <c r="F20" s="56">
        <v>4</v>
      </c>
      <c r="G20" s="56">
        <v>3</v>
      </c>
      <c r="H20" s="56">
        <v>4</v>
      </c>
      <c r="I20" s="56">
        <v>4</v>
      </c>
      <c r="J20" s="56">
        <v>5</v>
      </c>
      <c r="K20" s="56">
        <v>4</v>
      </c>
      <c r="L20" s="56">
        <v>5</v>
      </c>
      <c r="M20" s="56">
        <v>3</v>
      </c>
      <c r="N20" s="56">
        <v>4</v>
      </c>
      <c r="O20" s="56">
        <v>3</v>
      </c>
      <c r="P20" s="56">
        <v>4</v>
      </c>
      <c r="Q20" s="56">
        <v>3</v>
      </c>
      <c r="R20" s="56">
        <v>4</v>
      </c>
      <c r="S20" s="56">
        <v>3</v>
      </c>
      <c r="T20" s="56">
        <v>4</v>
      </c>
      <c r="U20" s="56">
        <v>3</v>
      </c>
      <c r="V20" s="56">
        <v>4</v>
      </c>
      <c r="W20" s="56">
        <v>3</v>
      </c>
      <c r="X20" s="56">
        <v>4</v>
      </c>
      <c r="Y20" s="116">
        <f t="shared" si="0"/>
        <v>3.1818181818181817</v>
      </c>
      <c r="Z20" s="116">
        <f t="shared" si="1"/>
        <v>4.1818181818181817</v>
      </c>
    </row>
    <row r="21" spans="1:26" ht="16" thickBot="1">
      <c r="A21" s="15">
        <v>14</v>
      </c>
      <c r="B21" s="154" t="str">
        <f>'Список группы'!C17</f>
        <v xml:space="preserve">Саркисов Илья </v>
      </c>
      <c r="C21" s="56">
        <v>2</v>
      </c>
      <c r="D21" s="56">
        <v>3</v>
      </c>
      <c r="E21" s="56">
        <v>2</v>
      </c>
      <c r="F21" s="56">
        <v>3</v>
      </c>
      <c r="G21" s="56">
        <v>2</v>
      </c>
      <c r="H21" s="56">
        <v>3</v>
      </c>
      <c r="I21" s="56">
        <v>3</v>
      </c>
      <c r="J21" s="56">
        <v>4</v>
      </c>
      <c r="K21" s="56">
        <v>3</v>
      </c>
      <c r="L21" s="56">
        <v>4</v>
      </c>
      <c r="M21" s="56">
        <v>3</v>
      </c>
      <c r="N21" s="56">
        <v>4</v>
      </c>
      <c r="O21" s="56">
        <v>4</v>
      </c>
      <c r="P21" s="56">
        <v>5</v>
      </c>
      <c r="Q21" s="56">
        <v>4</v>
      </c>
      <c r="R21" s="56">
        <v>5</v>
      </c>
      <c r="S21" s="56">
        <v>3</v>
      </c>
      <c r="T21" s="56">
        <v>4</v>
      </c>
      <c r="U21" s="56">
        <v>3</v>
      </c>
      <c r="V21" s="56">
        <v>4</v>
      </c>
      <c r="W21" s="56">
        <v>3</v>
      </c>
      <c r="X21" s="56">
        <v>4</v>
      </c>
      <c r="Y21" s="116">
        <f t="shared" si="0"/>
        <v>2.9090909090909092</v>
      </c>
      <c r="Z21" s="116">
        <f t="shared" si="1"/>
        <v>3.9090909090909092</v>
      </c>
    </row>
    <row r="22" spans="1:26" ht="16" thickBot="1">
      <c r="A22" s="15">
        <v>15</v>
      </c>
      <c r="B22" s="154" t="str">
        <f>'Список группы'!C18</f>
        <v xml:space="preserve">Свирская Анастасия </v>
      </c>
      <c r="C22" s="56">
        <v>5</v>
      </c>
      <c r="D22" s="56">
        <v>5</v>
      </c>
      <c r="E22" s="56">
        <v>5</v>
      </c>
      <c r="F22" s="56">
        <v>5</v>
      </c>
      <c r="G22" s="56">
        <v>5</v>
      </c>
      <c r="H22" s="56">
        <v>5</v>
      </c>
      <c r="I22" s="56">
        <v>5</v>
      </c>
      <c r="J22" s="56">
        <v>5</v>
      </c>
      <c r="K22" s="56">
        <v>5</v>
      </c>
      <c r="L22" s="56">
        <v>5</v>
      </c>
      <c r="M22" s="56">
        <v>5</v>
      </c>
      <c r="N22" s="56">
        <v>5</v>
      </c>
      <c r="O22" s="56">
        <v>5</v>
      </c>
      <c r="P22" s="56">
        <v>5</v>
      </c>
      <c r="Q22" s="56">
        <v>5</v>
      </c>
      <c r="R22" s="56">
        <v>5</v>
      </c>
      <c r="S22" s="56">
        <v>5</v>
      </c>
      <c r="T22" s="56">
        <v>5</v>
      </c>
      <c r="U22" s="56">
        <v>5</v>
      </c>
      <c r="V22" s="56">
        <v>5</v>
      </c>
      <c r="W22" s="56">
        <v>5</v>
      </c>
      <c r="X22" s="56">
        <v>5</v>
      </c>
      <c r="Y22" s="116">
        <f t="shared" si="0"/>
        <v>5</v>
      </c>
      <c r="Z22" s="116">
        <f t="shared" si="1"/>
        <v>5</v>
      </c>
    </row>
    <row r="23" spans="1:26" ht="16" thickBot="1">
      <c r="A23" s="15">
        <v>16</v>
      </c>
      <c r="B23" s="154" t="str">
        <f>'Список группы'!C19</f>
        <v>Семенина Елизавета</v>
      </c>
      <c r="C23" s="56">
        <v>3</v>
      </c>
      <c r="D23" s="56">
        <v>2</v>
      </c>
      <c r="E23" s="56">
        <v>4</v>
      </c>
      <c r="F23" s="56">
        <v>3</v>
      </c>
      <c r="G23" s="56">
        <v>5</v>
      </c>
      <c r="H23" s="56">
        <v>3</v>
      </c>
      <c r="I23" s="56">
        <v>4</v>
      </c>
      <c r="J23" s="56">
        <v>3</v>
      </c>
      <c r="K23" s="56">
        <v>4</v>
      </c>
      <c r="L23" s="56">
        <v>2</v>
      </c>
      <c r="M23" s="56">
        <v>3</v>
      </c>
      <c r="N23" s="56">
        <v>2</v>
      </c>
      <c r="O23" s="56">
        <v>3</v>
      </c>
      <c r="P23" s="56">
        <v>2</v>
      </c>
      <c r="Q23" s="56">
        <v>3</v>
      </c>
      <c r="R23" s="56">
        <v>3</v>
      </c>
      <c r="S23" s="56">
        <v>4</v>
      </c>
      <c r="T23" s="56">
        <v>3</v>
      </c>
      <c r="U23" s="56">
        <v>4</v>
      </c>
      <c r="V23" s="56">
        <v>3</v>
      </c>
      <c r="W23" s="56">
        <v>4</v>
      </c>
      <c r="X23" s="56">
        <v>3</v>
      </c>
      <c r="Y23" s="116">
        <f t="shared" si="0"/>
        <v>3.7272727272727271</v>
      </c>
      <c r="Z23" s="116">
        <f t="shared" si="1"/>
        <v>2.6363636363636362</v>
      </c>
    </row>
    <row r="24" spans="1:26" ht="16" thickBot="1">
      <c r="A24" s="15">
        <v>17</v>
      </c>
      <c r="B24" s="154" t="str">
        <f>'Список группы'!C20</f>
        <v>Сергеев Алексей</v>
      </c>
      <c r="C24" s="56">
        <v>3</v>
      </c>
      <c r="D24" s="56">
        <v>4</v>
      </c>
      <c r="E24" s="56">
        <v>3</v>
      </c>
      <c r="F24" s="56">
        <v>4</v>
      </c>
      <c r="G24" s="56">
        <v>3</v>
      </c>
      <c r="H24" s="56">
        <v>4</v>
      </c>
      <c r="I24" s="56">
        <v>4</v>
      </c>
      <c r="J24" s="56">
        <v>5</v>
      </c>
      <c r="K24" s="56">
        <v>4</v>
      </c>
      <c r="L24" s="56">
        <v>5</v>
      </c>
      <c r="M24" s="56">
        <v>3</v>
      </c>
      <c r="N24" s="56">
        <v>4</v>
      </c>
      <c r="O24" s="56">
        <v>3</v>
      </c>
      <c r="P24" s="56">
        <v>4</v>
      </c>
      <c r="Q24" s="56">
        <v>3</v>
      </c>
      <c r="R24" s="56">
        <v>4</v>
      </c>
      <c r="S24" s="56">
        <v>3</v>
      </c>
      <c r="T24" s="56">
        <v>4</v>
      </c>
      <c r="U24" s="56">
        <v>3</v>
      </c>
      <c r="V24" s="56">
        <v>4</v>
      </c>
      <c r="W24" s="56">
        <v>3</v>
      </c>
      <c r="X24" s="56">
        <v>4</v>
      </c>
      <c r="Y24" s="116">
        <f t="shared" si="0"/>
        <v>3.1818181818181817</v>
      </c>
      <c r="Z24" s="116">
        <f t="shared" si="1"/>
        <v>4.1818181818181817</v>
      </c>
    </row>
    <row r="25" spans="1:26" ht="16" thickBot="1">
      <c r="A25" s="15">
        <v>18</v>
      </c>
      <c r="B25" s="154" t="str">
        <f>'Список группы'!C21</f>
        <v>Солопов Максим</v>
      </c>
      <c r="C25" s="56">
        <v>2</v>
      </c>
      <c r="D25" s="56">
        <v>3</v>
      </c>
      <c r="E25" s="56">
        <v>2</v>
      </c>
      <c r="F25" s="56">
        <v>3</v>
      </c>
      <c r="G25" s="56">
        <v>2</v>
      </c>
      <c r="H25" s="56">
        <v>3</v>
      </c>
      <c r="I25" s="56">
        <v>3</v>
      </c>
      <c r="J25" s="56">
        <v>4</v>
      </c>
      <c r="K25" s="56">
        <v>3</v>
      </c>
      <c r="L25" s="56">
        <v>4</v>
      </c>
      <c r="M25" s="56">
        <v>3</v>
      </c>
      <c r="N25" s="56">
        <v>4</v>
      </c>
      <c r="O25" s="56">
        <v>4</v>
      </c>
      <c r="P25" s="56">
        <v>5</v>
      </c>
      <c r="Q25" s="56">
        <v>4</v>
      </c>
      <c r="R25" s="56">
        <v>5</v>
      </c>
      <c r="S25" s="56">
        <v>3</v>
      </c>
      <c r="T25" s="56">
        <v>4</v>
      </c>
      <c r="U25" s="56">
        <v>3</v>
      </c>
      <c r="V25" s="56">
        <v>4</v>
      </c>
      <c r="W25" s="56">
        <v>3</v>
      </c>
      <c r="X25" s="56">
        <v>4</v>
      </c>
      <c r="Y25" s="116">
        <f t="shared" si="0"/>
        <v>2.9090909090909092</v>
      </c>
      <c r="Z25" s="116">
        <f t="shared" si="1"/>
        <v>3.9090909090909092</v>
      </c>
    </row>
    <row r="26" spans="1:26" ht="16" thickBot="1">
      <c r="A26" s="15">
        <v>19</v>
      </c>
      <c r="B26" s="154" t="str">
        <f>'Список группы'!C22</f>
        <v xml:space="preserve">Стригунов Александр </v>
      </c>
      <c r="C26" s="56">
        <v>5</v>
      </c>
      <c r="D26" s="56">
        <v>5</v>
      </c>
      <c r="E26" s="56">
        <v>5</v>
      </c>
      <c r="F26" s="56">
        <v>5</v>
      </c>
      <c r="G26" s="56">
        <v>5</v>
      </c>
      <c r="H26" s="56">
        <v>5</v>
      </c>
      <c r="I26" s="56">
        <v>5</v>
      </c>
      <c r="J26" s="56">
        <v>5</v>
      </c>
      <c r="K26" s="56">
        <v>5</v>
      </c>
      <c r="L26" s="56">
        <v>5</v>
      </c>
      <c r="M26" s="56">
        <v>5</v>
      </c>
      <c r="N26" s="56">
        <v>5</v>
      </c>
      <c r="O26" s="56">
        <v>5</v>
      </c>
      <c r="P26" s="56">
        <v>5</v>
      </c>
      <c r="Q26" s="56">
        <v>5</v>
      </c>
      <c r="R26" s="56">
        <v>5</v>
      </c>
      <c r="S26" s="56">
        <v>5</v>
      </c>
      <c r="T26" s="56">
        <v>5</v>
      </c>
      <c r="U26" s="56">
        <v>5</v>
      </c>
      <c r="V26" s="56">
        <v>5</v>
      </c>
      <c r="W26" s="56">
        <v>5</v>
      </c>
      <c r="X26" s="56">
        <v>5</v>
      </c>
      <c r="Y26" s="116">
        <f t="shared" si="0"/>
        <v>5</v>
      </c>
      <c r="Z26" s="116">
        <f t="shared" si="1"/>
        <v>5</v>
      </c>
    </row>
    <row r="27" spans="1:26" ht="16" thickBot="1">
      <c r="A27" s="15">
        <v>20</v>
      </c>
      <c r="B27" s="154" t="str">
        <f>'Список группы'!C23</f>
        <v>Тихонов Данил</v>
      </c>
      <c r="C27" s="56">
        <v>3</v>
      </c>
      <c r="D27" s="56">
        <v>2</v>
      </c>
      <c r="E27" s="56">
        <v>4</v>
      </c>
      <c r="F27" s="56">
        <v>3</v>
      </c>
      <c r="G27" s="56">
        <v>5</v>
      </c>
      <c r="H27" s="56">
        <v>3</v>
      </c>
      <c r="I27" s="56">
        <v>4</v>
      </c>
      <c r="J27" s="56">
        <v>3</v>
      </c>
      <c r="K27" s="56">
        <v>4</v>
      </c>
      <c r="L27" s="56">
        <v>2</v>
      </c>
      <c r="M27" s="56">
        <v>3</v>
      </c>
      <c r="N27" s="56">
        <v>2</v>
      </c>
      <c r="O27" s="56">
        <v>3</v>
      </c>
      <c r="P27" s="56">
        <v>2</v>
      </c>
      <c r="Q27" s="56">
        <v>3</v>
      </c>
      <c r="R27" s="56">
        <v>3</v>
      </c>
      <c r="S27" s="56">
        <v>4</v>
      </c>
      <c r="T27" s="56">
        <v>3</v>
      </c>
      <c r="U27" s="56">
        <v>4</v>
      </c>
      <c r="V27" s="56">
        <v>3</v>
      </c>
      <c r="W27" s="56">
        <v>4</v>
      </c>
      <c r="X27" s="56">
        <v>3</v>
      </c>
      <c r="Y27" s="116">
        <f t="shared" si="0"/>
        <v>3.7272727272727271</v>
      </c>
      <c r="Z27" s="116">
        <f t="shared" si="1"/>
        <v>2.6363636363636362</v>
      </c>
    </row>
    <row r="28" spans="1:26" ht="16" thickBot="1">
      <c r="A28" s="15">
        <v>21</v>
      </c>
      <c r="B28" s="154" t="str">
        <f>'Список группы'!C24</f>
        <v>Федоров Данила</v>
      </c>
      <c r="C28" s="56">
        <v>3</v>
      </c>
      <c r="D28" s="56">
        <v>4</v>
      </c>
      <c r="E28" s="56">
        <v>3</v>
      </c>
      <c r="F28" s="56">
        <v>4</v>
      </c>
      <c r="G28" s="56">
        <v>3</v>
      </c>
      <c r="H28" s="56">
        <v>4</v>
      </c>
      <c r="I28" s="56">
        <v>4</v>
      </c>
      <c r="J28" s="56">
        <v>5</v>
      </c>
      <c r="K28" s="56">
        <v>4</v>
      </c>
      <c r="L28" s="56">
        <v>5</v>
      </c>
      <c r="M28" s="56">
        <v>3</v>
      </c>
      <c r="N28" s="56">
        <v>4</v>
      </c>
      <c r="O28" s="56">
        <v>3</v>
      </c>
      <c r="P28" s="56">
        <v>4</v>
      </c>
      <c r="Q28" s="56">
        <v>3</v>
      </c>
      <c r="R28" s="56">
        <v>4</v>
      </c>
      <c r="S28" s="56">
        <v>3</v>
      </c>
      <c r="T28" s="56">
        <v>4</v>
      </c>
      <c r="U28" s="56">
        <v>3</v>
      </c>
      <c r="V28" s="56">
        <v>4</v>
      </c>
      <c r="W28" s="56">
        <v>3</v>
      </c>
      <c r="X28" s="56">
        <v>4</v>
      </c>
      <c r="Y28" s="116">
        <f t="shared" si="0"/>
        <v>3.1818181818181817</v>
      </c>
      <c r="Z28" s="116">
        <f t="shared" si="1"/>
        <v>4.1818181818181817</v>
      </c>
    </row>
    <row r="29" spans="1:26" ht="16" thickBot="1">
      <c r="A29" s="15">
        <v>22</v>
      </c>
      <c r="B29" s="154" t="str">
        <f>'Список группы'!C25</f>
        <v>Чалдина Дарья</v>
      </c>
      <c r="C29" s="56">
        <v>2</v>
      </c>
      <c r="D29" s="56">
        <v>3</v>
      </c>
      <c r="E29" s="56">
        <v>2</v>
      </c>
      <c r="F29" s="56">
        <v>3</v>
      </c>
      <c r="G29" s="56">
        <v>2</v>
      </c>
      <c r="H29" s="56">
        <v>3</v>
      </c>
      <c r="I29" s="56">
        <v>3</v>
      </c>
      <c r="J29" s="56">
        <v>4</v>
      </c>
      <c r="K29" s="56">
        <v>3</v>
      </c>
      <c r="L29" s="56">
        <v>4</v>
      </c>
      <c r="M29" s="56">
        <v>3</v>
      </c>
      <c r="N29" s="56">
        <v>4</v>
      </c>
      <c r="O29" s="56">
        <v>4</v>
      </c>
      <c r="P29" s="56">
        <v>5</v>
      </c>
      <c r="Q29" s="56">
        <v>4</v>
      </c>
      <c r="R29" s="56">
        <v>5</v>
      </c>
      <c r="S29" s="56">
        <v>3</v>
      </c>
      <c r="T29" s="56">
        <v>4</v>
      </c>
      <c r="U29" s="56">
        <v>3</v>
      </c>
      <c r="V29" s="56">
        <v>4</v>
      </c>
      <c r="W29" s="56">
        <v>3</v>
      </c>
      <c r="X29" s="56">
        <v>4</v>
      </c>
      <c r="Y29" s="116">
        <f t="shared" si="0"/>
        <v>2.9090909090909092</v>
      </c>
      <c r="Z29" s="116">
        <f t="shared" si="1"/>
        <v>3.9090909090909092</v>
      </c>
    </row>
    <row r="30" spans="1:26" ht="16" thickBot="1">
      <c r="A30" s="15">
        <v>23</v>
      </c>
      <c r="B30" s="154" t="str">
        <f>'Список группы'!C26</f>
        <v xml:space="preserve">Черногоров Аркадий </v>
      </c>
      <c r="C30" s="56">
        <v>5</v>
      </c>
      <c r="D30" s="56">
        <v>5</v>
      </c>
      <c r="E30" s="56">
        <v>5</v>
      </c>
      <c r="F30" s="56">
        <v>5</v>
      </c>
      <c r="G30" s="56">
        <v>5</v>
      </c>
      <c r="H30" s="56">
        <v>5</v>
      </c>
      <c r="I30" s="56">
        <v>5</v>
      </c>
      <c r="J30" s="56">
        <v>5</v>
      </c>
      <c r="K30" s="56">
        <v>5</v>
      </c>
      <c r="L30" s="56">
        <v>5</v>
      </c>
      <c r="M30" s="56">
        <v>5</v>
      </c>
      <c r="N30" s="56">
        <v>5</v>
      </c>
      <c r="O30" s="56">
        <v>5</v>
      </c>
      <c r="P30" s="56">
        <v>5</v>
      </c>
      <c r="Q30" s="56">
        <v>5</v>
      </c>
      <c r="R30" s="56">
        <v>5</v>
      </c>
      <c r="S30" s="56">
        <v>5</v>
      </c>
      <c r="T30" s="56">
        <v>5</v>
      </c>
      <c r="U30" s="56">
        <v>5</v>
      </c>
      <c r="V30" s="56">
        <v>5</v>
      </c>
      <c r="W30" s="56">
        <v>5</v>
      </c>
      <c r="X30" s="56">
        <v>5</v>
      </c>
      <c r="Y30" s="116">
        <f t="shared" si="0"/>
        <v>5</v>
      </c>
      <c r="Z30" s="116">
        <f t="shared" si="1"/>
        <v>5</v>
      </c>
    </row>
    <row r="31" spans="1:26" ht="16" thickBot="1">
      <c r="A31" s="15">
        <v>24</v>
      </c>
      <c r="B31" s="154" t="str">
        <f>'Список группы'!C27</f>
        <v xml:space="preserve">Шагабудинов Владислав </v>
      </c>
      <c r="C31" s="56">
        <v>3</v>
      </c>
      <c r="D31" s="56">
        <v>2</v>
      </c>
      <c r="E31" s="56">
        <v>4</v>
      </c>
      <c r="F31" s="56">
        <v>3</v>
      </c>
      <c r="G31" s="56">
        <v>5</v>
      </c>
      <c r="H31" s="56">
        <v>3</v>
      </c>
      <c r="I31" s="56">
        <v>4</v>
      </c>
      <c r="J31" s="56">
        <v>3</v>
      </c>
      <c r="K31" s="56">
        <v>4</v>
      </c>
      <c r="L31" s="56">
        <v>2</v>
      </c>
      <c r="M31" s="56">
        <v>3</v>
      </c>
      <c r="N31" s="56">
        <v>2</v>
      </c>
      <c r="O31" s="56">
        <v>3</v>
      </c>
      <c r="P31" s="56">
        <v>2</v>
      </c>
      <c r="Q31" s="56">
        <v>3</v>
      </c>
      <c r="R31" s="56">
        <v>3</v>
      </c>
      <c r="S31" s="56">
        <v>4</v>
      </c>
      <c r="T31" s="56">
        <v>3</v>
      </c>
      <c r="U31" s="56">
        <v>4</v>
      </c>
      <c r="V31" s="56">
        <v>3</v>
      </c>
      <c r="W31" s="56">
        <v>4</v>
      </c>
      <c r="X31" s="56">
        <v>3</v>
      </c>
      <c r="Y31" s="116">
        <f t="shared" si="0"/>
        <v>3.7272727272727271</v>
      </c>
      <c r="Z31" s="116">
        <f t="shared" si="1"/>
        <v>2.6363636363636362</v>
      </c>
    </row>
    <row r="32" spans="1:26" s="48" customFormat="1" ht="28.5" customHeight="1" thickBot="1">
      <c r="A32" s="13"/>
      <c r="B32" s="47" t="s">
        <v>16</v>
      </c>
      <c r="C32" s="114">
        <f>(C8+C9+C10+C11+C12+C13+C14+C15+C16+C17+C18+C19+C20+C21+C22+C23+C24+C25+C26+C27+C28+C29+C30+C31)/(COUNTA($B$8:$B$31)-COUNTIF($B$8:$B$31,"=0"))</f>
        <v>3.25</v>
      </c>
      <c r="D32" s="114">
        <f t="shared" ref="D32:X32" si="2">(D8+D9+D10+D11+D12+D13+D14+D15+D16+D17+D18+D19+D20+D21+D22+D23+D24+D25+D26+D27+D28+D29+D30+D31)/(COUNTA($B$8:$B$31)-COUNTIF($B$8:$B$31,"=0"))</f>
        <v>3.5</v>
      </c>
      <c r="E32" s="114">
        <f t="shared" si="2"/>
        <v>3.5</v>
      </c>
      <c r="F32" s="114">
        <f t="shared" si="2"/>
        <v>3.75</v>
      </c>
      <c r="G32" s="114">
        <f t="shared" si="2"/>
        <v>3.75</v>
      </c>
      <c r="H32" s="114">
        <f t="shared" si="2"/>
        <v>3.75</v>
      </c>
      <c r="I32" s="114">
        <f t="shared" si="2"/>
        <v>4</v>
      </c>
      <c r="J32" s="114">
        <f t="shared" si="2"/>
        <v>4.25</v>
      </c>
      <c r="K32" s="114">
        <f t="shared" si="2"/>
        <v>4</v>
      </c>
      <c r="L32" s="114">
        <f t="shared" si="2"/>
        <v>4</v>
      </c>
      <c r="M32" s="114">
        <f t="shared" si="2"/>
        <v>3.5</v>
      </c>
      <c r="N32" s="114">
        <f t="shared" si="2"/>
        <v>3.75</v>
      </c>
      <c r="O32" s="114">
        <f t="shared" si="2"/>
        <v>3.75</v>
      </c>
      <c r="P32" s="114">
        <f t="shared" si="2"/>
        <v>4</v>
      </c>
      <c r="Q32" s="114">
        <f t="shared" si="2"/>
        <v>3.75</v>
      </c>
      <c r="R32" s="114">
        <f t="shared" si="2"/>
        <v>4.25</v>
      </c>
      <c r="S32" s="114">
        <f t="shared" si="2"/>
        <v>3.75</v>
      </c>
      <c r="T32" s="114">
        <f t="shared" si="2"/>
        <v>4</v>
      </c>
      <c r="U32" s="114">
        <f t="shared" si="2"/>
        <v>3.75</v>
      </c>
      <c r="V32" s="114">
        <f t="shared" si="2"/>
        <v>4</v>
      </c>
      <c r="W32" s="114">
        <f t="shared" si="2"/>
        <v>3.75</v>
      </c>
      <c r="X32" s="114">
        <f t="shared" si="2"/>
        <v>4</v>
      </c>
      <c r="Y32" s="115">
        <f t="shared" si="0"/>
        <v>3.7045454545454546</v>
      </c>
      <c r="Z32" s="115">
        <f t="shared" si="1"/>
        <v>3.9318181818181817</v>
      </c>
    </row>
    <row r="34" spans="2:10" ht="15">
      <c r="B34" s="17" t="s">
        <v>17</v>
      </c>
      <c r="C34" s="18"/>
      <c r="D34" s="18"/>
      <c r="E34" s="18"/>
      <c r="F34" s="18"/>
      <c r="G34" s="18"/>
      <c r="H34" s="18"/>
      <c r="I34" s="18"/>
      <c r="J34" s="18"/>
    </row>
    <row r="35" spans="2:10" ht="30">
      <c r="B35" s="19"/>
      <c r="C35" s="20" t="s">
        <v>18</v>
      </c>
      <c r="D35" s="20" t="s">
        <v>19</v>
      </c>
      <c r="E35" s="20" t="s">
        <v>20</v>
      </c>
      <c r="F35" s="20" t="s">
        <v>21</v>
      </c>
      <c r="G35" s="44"/>
      <c r="H35" s="44"/>
      <c r="I35" s="44"/>
      <c r="J35" s="44"/>
    </row>
    <row r="36" spans="2:10" ht="15.5">
      <c r="B36" s="21" t="s">
        <v>22</v>
      </c>
      <c r="C36" s="156">
        <f>COUNTA($B$8:$B$31)-COUNTIF($B$8:$B$31,"=0")</f>
        <v>24</v>
      </c>
      <c r="D36" s="22">
        <f>COUNTIF(Y8:Y31,"&gt;=3,8")</f>
        <v>6</v>
      </c>
      <c r="E36" s="22">
        <f>COUNTIFS(Y8:Y31,"&lt;3,7",Y8:Y31,"&gt;=2,3")</f>
        <v>12</v>
      </c>
      <c r="F36" s="22">
        <f>COUNTIFS(Y8:Y31,"&lt;,2,2",Y8:Y31,"&gt;0")</f>
        <v>0</v>
      </c>
      <c r="G36" s="18"/>
      <c r="H36" s="18"/>
      <c r="I36" s="18"/>
      <c r="J36" s="18"/>
    </row>
    <row r="37" spans="2:10" ht="15.5">
      <c r="B37" s="21" t="s">
        <v>23</v>
      </c>
      <c r="C37" s="22">
        <v>100</v>
      </c>
      <c r="D37" s="23">
        <f>D36*C37/C36</f>
        <v>25</v>
      </c>
      <c r="E37" s="23">
        <f>E36*C37/C36</f>
        <v>50</v>
      </c>
      <c r="F37" s="23">
        <f>F36*C37/C36</f>
        <v>0</v>
      </c>
      <c r="G37" s="18"/>
      <c r="H37" s="18"/>
      <c r="I37" s="49"/>
      <c r="J37" s="49"/>
    </row>
    <row r="38" spans="2:10" ht="15.5">
      <c r="B38" s="24"/>
      <c r="C38" s="18"/>
      <c r="D38" s="18"/>
      <c r="E38" s="18"/>
      <c r="F38" s="18"/>
      <c r="G38" s="18"/>
      <c r="H38" s="18"/>
      <c r="I38" s="18"/>
      <c r="J38" s="18"/>
    </row>
    <row r="39" spans="2:10" ht="15.5">
      <c r="B39" s="24"/>
      <c r="C39" s="18"/>
      <c r="D39" s="18"/>
      <c r="E39" s="18"/>
      <c r="F39" s="18"/>
      <c r="G39" s="18"/>
      <c r="H39" s="18"/>
      <c r="I39" s="18"/>
      <c r="J39" s="18"/>
    </row>
    <row r="40" spans="2:10" ht="15">
      <c r="B40" s="17" t="s">
        <v>24</v>
      </c>
      <c r="C40" s="18"/>
      <c r="D40" s="18"/>
      <c r="E40" s="18"/>
      <c r="F40" s="18"/>
      <c r="G40" s="18"/>
      <c r="H40" s="18"/>
      <c r="I40" s="18"/>
      <c r="J40" s="18"/>
    </row>
    <row r="41" spans="2:10" ht="30">
      <c r="B41" s="19"/>
      <c r="C41" s="25" t="s">
        <v>18</v>
      </c>
      <c r="D41" s="20" t="s">
        <v>19</v>
      </c>
      <c r="E41" s="20" t="s">
        <v>20</v>
      </c>
      <c r="F41" s="20" t="s">
        <v>21</v>
      </c>
      <c r="G41" s="45"/>
      <c r="H41" s="46"/>
      <c r="I41" s="46"/>
      <c r="J41" s="46"/>
    </row>
    <row r="42" spans="2:10" ht="15.5">
      <c r="B42" s="21" t="s">
        <v>22</v>
      </c>
      <c r="C42" s="156">
        <f>COUNTA($B$8:$B$31)-COUNTIF($B$8:$B$31,"=0")</f>
        <v>24</v>
      </c>
      <c r="D42" s="22">
        <f>COUNTIF(Z8:Z31,"&gt;=3,8")</f>
        <v>18</v>
      </c>
      <c r="E42" s="22">
        <f>COUNTIFS(Z8:Z31,"&lt;3,7",Z8:Z31,"&gt;=2,3")</f>
        <v>6</v>
      </c>
      <c r="F42" s="117">
        <f>COUNTIFS(Z8:Z31,"&lt;2,2",Z8:Z31,"&gt;0")</f>
        <v>0</v>
      </c>
      <c r="G42" s="50"/>
      <c r="H42" s="18"/>
      <c r="I42" s="18"/>
      <c r="J42" s="18"/>
    </row>
    <row r="43" spans="2:10" ht="15.5">
      <c r="B43" s="21" t="s">
        <v>23</v>
      </c>
      <c r="C43" s="22">
        <v>100</v>
      </c>
      <c r="D43" s="23">
        <f>D42*C43/C42</f>
        <v>75</v>
      </c>
      <c r="E43" s="23">
        <f>E42*C43/C42</f>
        <v>25</v>
      </c>
      <c r="F43" s="118">
        <f>F42*C43/C42</f>
        <v>0</v>
      </c>
      <c r="G43" s="51"/>
      <c r="H43" s="49"/>
      <c r="I43" s="49"/>
      <c r="J43" s="49"/>
    </row>
    <row r="48" spans="2:10">
      <c r="B48" s="52"/>
    </row>
  </sheetData>
  <sheetProtection password="CC7B" sheet="1" formatCells="0" formatColumns="0" formatRows="0" insertColumns="0" insertRows="0" insertHyperlinks="0" deleteColumns="0" deleteRows="0" sort="0" autoFilter="0" pivotTables="0"/>
  <mergeCells count="17">
    <mergeCell ref="A1:Z1"/>
    <mergeCell ref="A5:A7"/>
    <mergeCell ref="B5:B7"/>
    <mergeCell ref="C5:D6"/>
    <mergeCell ref="E5:F6"/>
    <mergeCell ref="G5:H6"/>
    <mergeCell ref="I5:J6"/>
    <mergeCell ref="K5:L6"/>
    <mergeCell ref="Y5:Z6"/>
    <mergeCell ref="Y3:Z3"/>
    <mergeCell ref="S6:T6"/>
    <mergeCell ref="M5:T5"/>
    <mergeCell ref="M6:N6"/>
    <mergeCell ref="O6:P6"/>
    <mergeCell ref="Q6:R6"/>
    <mergeCell ref="U5:V6"/>
    <mergeCell ref="W5:X6"/>
  </mergeCells>
  <hyperlinks>
    <hyperlink ref="Y3" location="ОГЛАВЛЕНИЕ!A1" display="ОГЛАВЛЕНИЕ" xr:uid="{00000000-0004-0000-0800-000000000000}"/>
  </hyperlinks>
  <pageMargins left="0.47727272727272729" right="0.48333333333333334" top="0.57102272727272729" bottom="0.42689393939393938" header="0.3" footer="0.3"/>
  <pageSetup paperSize="9" scale="48" orientation="landscape" verticalDpi="0" r:id="rId1"/>
  <headerFooter>
    <oddHeader>&amp;R&amp;"Monotype Corsiva"&amp;12О.В. Яковлева&amp;L&amp;"Monotype Corsiva"&amp;12Диагностика индивидуального развития детей  3-4 лет с ТНР</oddHeader>
    <oddFooter>&amp;R&amp;"Monotype Corsiva"&amp;12https://vk.com/travel_posobiya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ТИТУЛ</vt:lpstr>
      <vt:lpstr>ОГЛАВЛЕНИЕ</vt:lpstr>
      <vt:lpstr>Список группы</vt:lpstr>
      <vt:lpstr>РР-1</vt:lpstr>
      <vt:lpstr>РР-2</vt:lpstr>
      <vt:lpstr>РР-3</vt:lpstr>
      <vt:lpstr>РР-4</vt:lpstr>
      <vt:lpstr>ИТОГ РР</vt:lpstr>
      <vt:lpstr>ПР-1</vt:lpstr>
      <vt:lpstr>ПР-2</vt:lpstr>
      <vt:lpstr>ИТОГ ПР</vt:lpstr>
      <vt:lpstr>СК-1</vt:lpstr>
      <vt:lpstr>СК-2</vt:lpstr>
      <vt:lpstr>СК-3</vt:lpstr>
      <vt:lpstr>ИТОГ СК</vt:lpstr>
      <vt:lpstr>ХЭ-1</vt:lpstr>
      <vt:lpstr>ХЭ-2</vt:lpstr>
      <vt:lpstr>ХЭ-3</vt:lpstr>
      <vt:lpstr>ХЭ-4</vt:lpstr>
      <vt:lpstr>ХЭ-5</vt:lpstr>
      <vt:lpstr>ИТОГ ХЭ</vt:lpstr>
      <vt:lpstr>ФР-1</vt:lpstr>
      <vt:lpstr>ФР-2</vt:lpstr>
      <vt:lpstr>ИТОГ ФР</vt:lpstr>
      <vt:lpstr>ОБЩИЙ ИТОГ</vt:lpstr>
      <vt:lpstr>Инд.показатели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Асия Тимофеева</cp:lastModifiedBy>
  <cp:lastPrinted>2023-07-23T01:37:27Z</cp:lastPrinted>
  <dcterms:created xsi:type="dcterms:W3CDTF">2023-05-24T09:30:00Z</dcterms:created>
  <dcterms:modified xsi:type="dcterms:W3CDTF">2023-10-06T10:29:38Z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12AF2AF9F1E247008716E545F0AEE728</vt:lpwstr>
  </property>
  <property fmtid="{D5CDD505-2E9C-101B-9397-08002B2CF9AE}" pid="3" name="KSOProductBuildVer">
    <vt:lpwstr>1049-11.2.0.11417</vt:lpwstr>
  </property>
</Properties>
</file>